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АСКУЭ\для публикации\"/>
    </mc:Choice>
  </mc:AlternateContent>
  <xr:revisionPtr revIDLastSave="0" documentId="13_ncr:1_{5BE19575-3570-4B71-BCAA-9CB0A7AE473E}" xr6:coauthVersionLast="47" xr6:coauthVersionMax="47" xr10:uidLastSave="{00000000-0000-0000-0000-000000000000}"/>
  <bookViews>
    <workbookView xWindow="-120" yWindow="-120" windowWidth="38640" windowHeight="15720" tabRatio="1000" xr2:uid="{00000000-000D-0000-FFFF-FFFF00000000}"/>
  </bookViews>
  <sheets>
    <sheet name="Сводка затрат" sheetId="10" r:id="rId1"/>
    <sheet name="2025" sheetId="11" r:id="rId2"/>
    <sheet name="ОСР 525-02-01" sheetId="12" r:id="rId3"/>
    <sheet name="ОСР 525-12-01" sheetId="13" r:id="rId4"/>
    <sheet name="ОСР 518-02-01" sheetId="14" r:id="rId5"/>
    <sheet name="ОСР 518-09-01" sheetId="15" r:id="rId6"/>
    <sheet name="ОСР 518-12-01" sheetId="16" r:id="rId7"/>
    <sheet name="2026" sheetId="17" r:id="rId8"/>
    <sheet name="ОСР 525-02-01 (2)" sheetId="18" r:id="rId9"/>
    <sheet name="ОСР 525-12-01 (2)" sheetId="19" r:id="rId10"/>
    <sheet name="ОСР 518-02-01 (2)" sheetId="20" r:id="rId11"/>
    <sheet name="ОСР 518-09-01 (2)" sheetId="21" r:id="rId12"/>
    <sheet name="ОСР 518-12-01 (2)" sheetId="22" r:id="rId13"/>
    <sheet name="2027" sheetId="23" r:id="rId14"/>
    <sheet name="ОСР 525-02-01 (3)" sheetId="24" r:id="rId15"/>
    <sheet name="ОСР 525-12-01 (3)" sheetId="25" r:id="rId16"/>
    <sheet name="ОСР 518-02-01 (3)" sheetId="26" r:id="rId17"/>
    <sheet name="ОСР 518-09-01 (3)" sheetId="27" r:id="rId18"/>
    <sheet name="ОСР 518-12-01 (3)" sheetId="28" r:id="rId19"/>
    <sheet name="2028" sheetId="29" r:id="rId20"/>
    <sheet name="ОСР 525-02-01 (4)" sheetId="30" r:id="rId21"/>
    <sheet name="ОСР 525-12-01 (4)" sheetId="31" r:id="rId22"/>
    <sheet name="ОСР 518-02-01 (4)" sheetId="32" r:id="rId23"/>
    <sheet name="ОСР 518-09-01 (4)" sheetId="33" r:id="rId24"/>
    <sheet name="ОСР 518-12-01 (4)" sheetId="34" r:id="rId25"/>
    <sheet name="2029" sheetId="35" r:id="rId26"/>
    <sheet name="ОСР 525-02-01 (5)" sheetId="36" r:id="rId27"/>
    <sheet name="ОСР 525-12-01 (5)" sheetId="37" r:id="rId28"/>
    <sheet name="ОСР 518-02-01 (5)" sheetId="38" r:id="rId29"/>
    <sheet name="ОСР 518-09-01 (5)" sheetId="39" r:id="rId30"/>
    <sheet name="ОСР 518-12-01 (5)" sheetId="40" r:id="rId31"/>
    <sheet name="Источники ЦИ" sheetId="8" r:id="rId32"/>
    <sheet name="Цена МАТ и ОБ по ТКП" sheetId="9" r:id="rId33"/>
  </sheets>
  <definedNames>
    <definedName name="FOT">#REF!</definedName>
    <definedName name="_xlnm.Print_Area" localSheetId="0">'Сводка затрат'!$A$1:$C$32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0" l="1"/>
  <c r="H13" i="40"/>
  <c r="H14" i="40" s="1"/>
  <c r="G14" i="40"/>
  <c r="G14" i="39"/>
  <c r="D14" i="38"/>
  <c r="E14" i="38"/>
  <c r="G14" i="37"/>
  <c r="H13" i="37"/>
  <c r="H14" i="37" s="1"/>
  <c r="E14" i="36"/>
  <c r="D14" i="36"/>
  <c r="H14" i="36" s="1"/>
  <c r="H13" i="36"/>
  <c r="F63" i="35"/>
  <c r="F58" i="35"/>
  <c r="F54" i="35"/>
  <c r="H13" i="39" l="1"/>
  <c r="H14" i="39" s="1"/>
  <c r="H13" i="38"/>
  <c r="H14" i="38" s="1"/>
  <c r="G61" i="35"/>
  <c r="H61" i="35" s="1"/>
  <c r="G60" i="35"/>
  <c r="H60" i="35" s="1"/>
  <c r="F53" i="35"/>
  <c r="E26" i="35"/>
  <c r="D26" i="35"/>
  <c r="E25" i="35"/>
  <c r="D25" i="35"/>
  <c r="E27" i="35" l="1"/>
  <c r="E43" i="35" s="1"/>
  <c r="H25" i="35"/>
  <c r="D27" i="35"/>
  <c r="D43" i="35" s="1"/>
  <c r="H43" i="35" s="1"/>
  <c r="H26" i="35"/>
  <c r="G62" i="35"/>
  <c r="H27" i="35"/>
  <c r="H62" i="35" l="1"/>
  <c r="G22" i="10" l="1"/>
  <c r="F22" i="10"/>
  <c r="E22" i="10"/>
  <c r="D22" i="10"/>
  <c r="N28" i="10"/>
  <c r="N27" i="10"/>
  <c r="N26" i="10"/>
  <c r="N25" i="10"/>
  <c r="N24" i="10"/>
  <c r="G21" i="10" l="1"/>
  <c r="G23" i="10" s="1"/>
  <c r="G25" i="10" s="1"/>
  <c r="G20" i="10"/>
  <c r="G18" i="10"/>
  <c r="G17" i="10" s="1"/>
  <c r="F21" i="10"/>
  <c r="F23" i="10" s="1"/>
  <c r="F25" i="10" s="1"/>
  <c r="F20" i="10"/>
  <c r="F18" i="10"/>
  <c r="E21" i="10"/>
  <c r="E23" i="10" s="1"/>
  <c r="E25" i="10" s="1"/>
  <c r="E20" i="10"/>
  <c r="E18" i="10"/>
  <c r="E17" i="10" s="1"/>
  <c r="D21" i="10"/>
  <c r="D23" i="10" s="1"/>
  <c r="D25" i="10" s="1"/>
  <c r="D20" i="10"/>
  <c r="D18" i="10"/>
  <c r="F65" i="35"/>
  <c r="F66" i="35" s="1"/>
  <c r="F67" i="35" s="1"/>
  <c r="D57" i="35"/>
  <c r="H57" i="35" s="1"/>
  <c r="E57" i="35"/>
  <c r="F57" i="35"/>
  <c r="G57" i="35"/>
  <c r="H56" i="35"/>
  <c r="D42" i="35"/>
  <c r="H42" i="35" s="1"/>
  <c r="E42" i="35"/>
  <c r="F42" i="35"/>
  <c r="G42" i="35"/>
  <c r="H41" i="35"/>
  <c r="D39" i="35"/>
  <c r="H39" i="35" s="1"/>
  <c r="E39" i="35"/>
  <c r="F39" i="35"/>
  <c r="G39" i="35"/>
  <c r="H38" i="35"/>
  <c r="D36" i="35"/>
  <c r="H36" i="35" s="1"/>
  <c r="E36" i="35"/>
  <c r="F36" i="35"/>
  <c r="G36" i="35"/>
  <c r="H35" i="35"/>
  <c r="D33" i="35"/>
  <c r="H33" i="35" s="1"/>
  <c r="E33" i="35"/>
  <c r="F33" i="35"/>
  <c r="G33" i="35"/>
  <c r="H32" i="35"/>
  <c r="D30" i="35"/>
  <c r="H30" i="35" s="1"/>
  <c r="E30" i="35"/>
  <c r="F30" i="35"/>
  <c r="G30" i="35"/>
  <c r="H29" i="35"/>
  <c r="D23" i="35"/>
  <c r="H23" i="35" s="1"/>
  <c r="E23" i="35"/>
  <c r="F23" i="35"/>
  <c r="G23" i="35"/>
  <c r="H22" i="35"/>
  <c r="D65" i="29"/>
  <c r="D66" i="29" s="1"/>
  <c r="E65" i="29"/>
  <c r="H65" i="29" s="1"/>
  <c r="F65" i="29"/>
  <c r="F66" i="29" s="1"/>
  <c r="F67" i="29" s="1"/>
  <c r="F69" i="29" s="1"/>
  <c r="F70" i="29" s="1"/>
  <c r="F71" i="29" s="1"/>
  <c r="G65" i="29"/>
  <c r="G66" i="29" s="1"/>
  <c r="G67" i="29" s="1"/>
  <c r="G69" i="29" s="1"/>
  <c r="G70" i="29" s="1"/>
  <c r="G71" i="29" s="1"/>
  <c r="D57" i="29"/>
  <c r="H57" i="29" s="1"/>
  <c r="E57" i="29"/>
  <c r="F57" i="29"/>
  <c r="G57" i="29"/>
  <c r="H56" i="29"/>
  <c r="D42" i="29"/>
  <c r="H42" i="29" s="1"/>
  <c r="E42" i="29"/>
  <c r="F42" i="29"/>
  <c r="G42" i="29"/>
  <c r="H41" i="29"/>
  <c r="D39" i="29"/>
  <c r="H39" i="29" s="1"/>
  <c r="E39" i="29"/>
  <c r="F39" i="29"/>
  <c r="G39" i="29"/>
  <c r="H38" i="29"/>
  <c r="D36" i="29"/>
  <c r="H36" i="29" s="1"/>
  <c r="E36" i="29"/>
  <c r="F36" i="29"/>
  <c r="G36" i="29"/>
  <c r="H35" i="29"/>
  <c r="D33" i="29"/>
  <c r="H33" i="29" s="1"/>
  <c r="E33" i="29"/>
  <c r="F33" i="29"/>
  <c r="G33" i="29"/>
  <c r="H32" i="29"/>
  <c r="D30" i="29"/>
  <c r="H30" i="29" s="1"/>
  <c r="E30" i="29"/>
  <c r="F30" i="29"/>
  <c r="G30" i="29"/>
  <c r="H29" i="29"/>
  <c r="D23" i="29"/>
  <c r="H23" i="29" s="1"/>
  <c r="E23" i="29"/>
  <c r="F23" i="29"/>
  <c r="G23" i="29"/>
  <c r="H22" i="29"/>
  <c r="D65" i="23"/>
  <c r="D66" i="23" s="1"/>
  <c r="E65" i="23"/>
  <c r="E66" i="23" s="1"/>
  <c r="E67" i="23" s="1"/>
  <c r="E69" i="23" s="1"/>
  <c r="E70" i="23" s="1"/>
  <c r="E71" i="23" s="1"/>
  <c r="F65" i="23"/>
  <c r="F66" i="23" s="1"/>
  <c r="F67" i="23" s="1"/>
  <c r="F69" i="23" s="1"/>
  <c r="F70" i="23" s="1"/>
  <c r="F71" i="23" s="1"/>
  <c r="G65" i="23"/>
  <c r="G66" i="23" s="1"/>
  <c r="G67" i="23" s="1"/>
  <c r="G69" i="23" s="1"/>
  <c r="G70" i="23" s="1"/>
  <c r="G71" i="23" s="1"/>
  <c r="D57" i="23"/>
  <c r="H57" i="23" s="1"/>
  <c r="E57" i="23"/>
  <c r="F57" i="23"/>
  <c r="G57" i="23"/>
  <c r="H56" i="23"/>
  <c r="D42" i="23"/>
  <c r="H42" i="23" s="1"/>
  <c r="E42" i="23"/>
  <c r="F42" i="23"/>
  <c r="G42" i="23"/>
  <c r="H41" i="23"/>
  <c r="D39" i="23"/>
  <c r="H39" i="23" s="1"/>
  <c r="E39" i="23"/>
  <c r="F39" i="23"/>
  <c r="G39" i="23"/>
  <c r="H38" i="23"/>
  <c r="D36" i="23"/>
  <c r="H36" i="23" s="1"/>
  <c r="E36" i="23"/>
  <c r="F36" i="23"/>
  <c r="G36" i="23"/>
  <c r="H35" i="23"/>
  <c r="D33" i="23"/>
  <c r="H33" i="23" s="1"/>
  <c r="E33" i="23"/>
  <c r="F33" i="23"/>
  <c r="G33" i="23"/>
  <c r="H32" i="23"/>
  <c r="D30" i="23"/>
  <c r="H30" i="23" s="1"/>
  <c r="E30" i="23"/>
  <c r="F30" i="23"/>
  <c r="G30" i="23"/>
  <c r="H29" i="23"/>
  <c r="D23" i="23"/>
  <c r="H23" i="23" s="1"/>
  <c r="E23" i="23"/>
  <c r="F23" i="23"/>
  <c r="G23" i="23"/>
  <c r="H22" i="23"/>
  <c r="D65" i="17"/>
  <c r="D66" i="17" s="1"/>
  <c r="E65" i="17"/>
  <c r="E66" i="17" s="1"/>
  <c r="E67" i="17" s="1"/>
  <c r="E69" i="17" s="1"/>
  <c r="E70" i="17" s="1"/>
  <c r="E71" i="17" s="1"/>
  <c r="F65" i="17"/>
  <c r="F66" i="17" s="1"/>
  <c r="F67" i="17" s="1"/>
  <c r="F69" i="17" s="1"/>
  <c r="F70" i="17" s="1"/>
  <c r="F71" i="17" s="1"/>
  <c r="G65" i="17"/>
  <c r="G66" i="17" s="1"/>
  <c r="G67" i="17" s="1"/>
  <c r="G69" i="17" s="1"/>
  <c r="G70" i="17" s="1"/>
  <c r="G71" i="17" s="1"/>
  <c r="D57" i="17"/>
  <c r="H57" i="17" s="1"/>
  <c r="E57" i="17"/>
  <c r="F57" i="17"/>
  <c r="G57" i="17"/>
  <c r="H56" i="17"/>
  <c r="D42" i="17"/>
  <c r="H42" i="17" s="1"/>
  <c r="E42" i="17"/>
  <c r="F42" i="17"/>
  <c r="G42" i="17"/>
  <c r="H41" i="17"/>
  <c r="D39" i="17"/>
  <c r="H39" i="17" s="1"/>
  <c r="E39" i="17"/>
  <c r="F39" i="17"/>
  <c r="G39" i="17"/>
  <c r="H38" i="17"/>
  <c r="D36" i="17"/>
  <c r="H36" i="17" s="1"/>
  <c r="E36" i="17"/>
  <c r="F36" i="17"/>
  <c r="G36" i="17"/>
  <c r="H35" i="17"/>
  <c r="D33" i="17"/>
  <c r="H33" i="17" s="1"/>
  <c r="E33" i="17"/>
  <c r="F33" i="17"/>
  <c r="G33" i="17"/>
  <c r="H32" i="17"/>
  <c r="D30" i="17"/>
  <c r="H30" i="17" s="1"/>
  <c r="E30" i="17"/>
  <c r="F30" i="17"/>
  <c r="G30" i="17"/>
  <c r="H29" i="17"/>
  <c r="D23" i="17"/>
  <c r="H23" i="17" s="1"/>
  <c r="E23" i="17"/>
  <c r="F23" i="17"/>
  <c r="G23" i="17"/>
  <c r="H22" i="17"/>
  <c r="F67" i="11"/>
  <c r="F69" i="11" s="1"/>
  <c r="F70" i="11" s="1"/>
  <c r="F71" i="11" s="1"/>
  <c r="E67" i="11"/>
  <c r="E69" i="11" s="1"/>
  <c r="E70" i="11" s="1"/>
  <c r="E71" i="11" s="1"/>
  <c r="G66" i="11"/>
  <c r="G67" i="11" s="1"/>
  <c r="G69" i="11" s="1"/>
  <c r="G70" i="11" s="1"/>
  <c r="G71" i="11" s="1"/>
  <c r="F66" i="11"/>
  <c r="E66" i="11"/>
  <c r="G65" i="11"/>
  <c r="F65" i="11"/>
  <c r="E65" i="11"/>
  <c r="D65" i="11"/>
  <c r="D66" i="11" s="1"/>
  <c r="H57" i="11"/>
  <c r="G57" i="11"/>
  <c r="F57" i="11"/>
  <c r="E57" i="11"/>
  <c r="D57" i="11"/>
  <c r="H56" i="11"/>
  <c r="H42" i="11"/>
  <c r="G42" i="11"/>
  <c r="F42" i="11"/>
  <c r="E42" i="11"/>
  <c r="D42" i="11"/>
  <c r="H41" i="11"/>
  <c r="H39" i="11"/>
  <c r="G39" i="11"/>
  <c r="F39" i="11"/>
  <c r="E39" i="11"/>
  <c r="D39" i="11"/>
  <c r="H38" i="11"/>
  <c r="H36" i="11"/>
  <c r="G36" i="11"/>
  <c r="F36" i="11"/>
  <c r="E36" i="11"/>
  <c r="D36" i="11"/>
  <c r="H35" i="11"/>
  <c r="H33" i="11"/>
  <c r="G33" i="11"/>
  <c r="F33" i="11"/>
  <c r="E33" i="11"/>
  <c r="D33" i="11"/>
  <c r="H32" i="11"/>
  <c r="H30" i="11"/>
  <c r="G30" i="11"/>
  <c r="F30" i="11"/>
  <c r="E30" i="11"/>
  <c r="D30" i="11"/>
  <c r="H29" i="11"/>
  <c r="H23" i="11"/>
  <c r="G23" i="11"/>
  <c r="F23" i="11"/>
  <c r="E23" i="11"/>
  <c r="D23" i="11"/>
  <c r="H22" i="11"/>
  <c r="F69" i="35" l="1"/>
  <c r="F70" i="35" s="1"/>
  <c r="F71" i="35" s="1"/>
  <c r="F17" i="10"/>
  <c r="D17" i="10"/>
  <c r="D67" i="29"/>
  <c r="D67" i="17"/>
  <c r="H66" i="17"/>
  <c r="D67" i="11"/>
  <c r="H66" i="11"/>
  <c r="D67" i="23"/>
  <c r="H66" i="23"/>
  <c r="H65" i="23"/>
  <c r="H65" i="17"/>
  <c r="E66" i="29"/>
  <c r="E67" i="29" s="1"/>
  <c r="E69" i="29" s="1"/>
  <c r="E70" i="29" s="1"/>
  <c r="E71" i="29" s="1"/>
  <c r="H65" i="11"/>
  <c r="D69" i="23" l="1"/>
  <c r="H67" i="23"/>
  <c r="D69" i="11"/>
  <c r="H67" i="11"/>
  <c r="D69" i="17"/>
  <c r="H67" i="17"/>
  <c r="H66" i="29"/>
  <c r="D69" i="29"/>
  <c r="H67" i="29"/>
  <c r="H69" i="29" l="1"/>
  <c r="D70" i="29"/>
  <c r="H69" i="17"/>
  <c r="D70" i="17"/>
  <c r="D70" i="11"/>
  <c r="H69" i="11"/>
  <c r="H69" i="23"/>
  <c r="D70" i="23"/>
  <c r="H70" i="23" l="1"/>
  <c r="D71" i="23"/>
  <c r="H71" i="23" s="1"/>
  <c r="H70" i="11"/>
  <c r="D71" i="11"/>
  <c r="H71" i="11" s="1"/>
  <c r="D71" i="17"/>
  <c r="H71" i="17" s="1"/>
  <c r="H70" i="17"/>
  <c r="H70" i="29"/>
  <c r="D71" i="29"/>
  <c r="H71" i="29" s="1"/>
  <c r="H50" i="35" l="1"/>
  <c r="H46" i="35"/>
  <c r="G53" i="35" l="1"/>
  <c r="G54" i="35" s="1"/>
  <c r="G58" i="35" s="1"/>
  <c r="G63" i="35" s="1"/>
  <c r="G65" i="35" s="1"/>
  <c r="G66" i="35" s="1"/>
  <c r="G67" i="35" s="1"/>
  <c r="G69" i="35" s="1"/>
  <c r="G70" i="35" s="1"/>
  <c r="G71" i="35" s="1"/>
  <c r="H20" i="10" s="1"/>
  <c r="C20" i="10" s="1"/>
  <c r="H51" i="35"/>
  <c r="E47" i="35"/>
  <c r="E48" i="35" s="1"/>
  <c r="D47" i="35"/>
  <c r="H45" i="35"/>
  <c r="E53" i="35"/>
  <c r="D53" i="35"/>
  <c r="H52" i="35"/>
  <c r="E54" i="35" l="1"/>
  <c r="E58" i="35" s="1"/>
  <c r="E63" i="35" s="1"/>
  <c r="E65" i="35" s="1"/>
  <c r="E66" i="35" s="1"/>
  <c r="E67" i="35" s="1"/>
  <c r="E69" i="35" s="1"/>
  <c r="E70" i="35" s="1"/>
  <c r="E71" i="35" s="1"/>
  <c r="H53" i="35"/>
  <c r="H47" i="35"/>
  <c r="D48" i="35"/>
  <c r="H48" i="35" s="1"/>
  <c r="D54" i="35" l="1"/>
  <c r="H54" i="35" l="1"/>
  <c r="D58" i="35"/>
  <c r="H58" i="35" l="1"/>
  <c r="D63" i="35"/>
  <c r="H63" i="35" l="1"/>
  <c r="D65" i="35"/>
  <c r="D66" i="35" l="1"/>
  <c r="H65" i="35"/>
  <c r="H66" i="35" l="1"/>
  <c r="D67" i="35"/>
  <c r="H67" i="35" l="1"/>
  <c r="D69" i="35"/>
  <c r="D70" i="35" l="1"/>
  <c r="H69" i="35"/>
  <c r="H22" i="10" s="1"/>
  <c r="D71" i="35" l="1"/>
  <c r="H70" i="35"/>
  <c r="H71" i="35" l="1"/>
  <c r="H18" i="10"/>
  <c r="H17" i="10" l="1"/>
  <c r="C18" i="10"/>
  <c r="H21" i="10" l="1"/>
  <c r="C17" i="10"/>
  <c r="H23" i="10" l="1"/>
  <c r="C21" i="10"/>
  <c r="C22" i="10" s="1"/>
  <c r="H25" i="10" l="1"/>
  <c r="C23" i="10"/>
  <c r="C25" i="10" l="1"/>
</calcChain>
</file>

<file path=xl/sharedStrings.xml><?xml version="1.0" encoding="utf-8"?>
<sst xmlns="http://schemas.openxmlformats.org/spreadsheetml/2006/main" count="937" uniqueCount="146">
  <si>
    <t>СВОДКА ЗАТРАТ</t>
  </si>
  <si>
    <t>(наименование стройки)</t>
  </si>
  <si>
    <t>№ п/п</t>
  </si>
  <si>
    <t>Наименование затрат</t>
  </si>
  <si>
    <t>Сметная стоимость всего, в том числе: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</si>
  <si>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</si>
  <si>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</si>
  <si>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</si>
  <si>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</si>
  <si>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</si>
  <si>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</si>
  <si>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</si>
  <si>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</si>
  <si>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</si>
  <si>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</si>
  <si>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</si>
  <si>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</si>
  <si>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</si>
  <si>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</si>
  <si>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</si>
  <si>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</si>
  <si>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</si>
  <si>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</si>
  <si>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</si>
  <si>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</si>
  <si>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</si>
  <si>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</si>
  <si>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</si>
  <si>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</si>
  <si>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</si>
  <si>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</si>
  <si>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</si>
  <si>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</si>
  <si>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</si>
  <si>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</si>
  <si>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</si>
  <si>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</si>
  <si>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</si>
  <si>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</si>
  <si>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</si>
  <si>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</si>
  <si>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</si>
  <si>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</si>
  <si>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</si>
  <si>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</si>
  <si>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</si>
  <si>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</si>
  <si>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</si>
  <si>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</si>
  <si>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</si>
  <si>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</si>
  <si>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</si>
  <si>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</si>
  <si>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</si>
  <si>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</si>
  <si>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</si>
  <si>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</si>
  <si>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</si>
  <si>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</si>
  <si>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</si>
  <si>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</si>
  <si>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</si>
  <si>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</si>
  <si>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</si>
  <si>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</si>
  <si>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</si>
  <si>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</si>
  <si>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</si>
  <si>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</si>
  <si>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</si>
  <si>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</si>
  <si>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</si>
  <si>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</si>
  <si>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</si>
  <si>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</si>
  <si>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</si>
  <si>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</si>
  <si>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</si>
  <si>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</si>
  <si>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</si>
  <si>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</si>
  <si>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</si>
  <si>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</si>
  <si>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</si>
  <si>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</si>
  <si>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</si>
  <si>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</si>
  <si>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</si>
  <si>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</si>
  <si>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</si>
  <si>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</si>
  <si>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</si>
  <si>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</si>
  <si>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</si>
  <si>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</si>
  <si>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</si>
  <si>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</si>
  <si>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</si>
  <si>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</si>
  <si>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</si>
  <si>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</si>
  <si>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</si>
  <si>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</si>
  <si>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ОСР 518-02-01</t>
  </si>
  <si>
    <t>"Реконструкция КЛ-0,4 кВ от КТП Сок 306/250кВА" Красноярский район Самарская область</t>
  </si>
  <si>
    <t>Установка нескольких трехфазных приборов учета в существующем шкафу с организацией связи по радиоинтерфейсу 0.4 кВ</t>
  </si>
  <si>
    <t>ОСР 518-09-01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</si>
  <si>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</si>
  <si>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</si>
  <si>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</si>
  <si>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</si>
  <si>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</si>
  <si>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</si>
  <si>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</si>
  <si>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</si>
  <si>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</si>
  <si>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</si>
  <si>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</si>
  <si>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</si>
  <si>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</si>
  <si>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</si>
  <si>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</si>
  <si>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</si>
  <si>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</si>
  <si>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</si>
  <si>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</si>
  <si>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</si>
  <si>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(наименование проекта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</si>
  <si>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</si>
  <si>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</si>
  <si>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</si>
  <si>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</si>
  <si>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</si>
  <si>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 xml:space="preserve">  НДС (20%)</t>
  </si>
  <si>
    <t>Примечание: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</si>
  <si>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</si>
  <si>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</si>
  <si>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</si>
  <si>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Итого, сметная стоимость в прогнозном уровне цен</t>
  </si>
  <si>
    <t>Письмо Минэкономразвития РФ № 35132-ПК/Д03и от 02.10.2024</t>
  </si>
  <si>
    <t>год реализации</t>
  </si>
  <si>
    <t>Индекс-дефляторы</t>
  </si>
  <si>
    <t>Расчет индекса по п.118</t>
  </si>
  <si>
    <t>Итого полная стоимость строительства на период реализации инвестиционного проекта (с НДС)</t>
  </si>
  <si>
    <t>Создание системы АСКУЭ (57715 т.у.)</t>
  </si>
  <si>
    <t>Понижающий коэффициент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</si>
</sst>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0.00000"/>
    <numFmt numFmtId="169" formatCode="_-* #,##0.00000000_-;\-* #,##0.00000000_-;_-* &quot;-&quot;??_-;_-@_-"/>
    <numFmt numFmtId="171" formatCode="_-* #,##0.00000_-;\-* #,##0.00000_-;_-* &quot;-&quot;??_-;_-@_-"/>
  </numFmts>
  <fonts count="26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1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</font>
    <font>
      <sz val="10"/>
      <name val="Helv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8" fillId="0" borderId="0"/>
    <xf numFmtId="0" fontId="20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right" vertical="top"/>
    </xf>
    <xf numFmtId="0" fontId="15" fillId="0" borderId="0"/>
    <xf numFmtId="0" fontId="2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3" fillId="0" borderId="0"/>
    <xf numFmtId="43" fontId="1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7" fillId="0" borderId="0" xfId="0" applyFont="1"/>
    <xf numFmtId="165" fontId="2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6" fontId="3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6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3" fontId="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5" fillId="0" borderId="0" xfId="2" applyFont="1"/>
    <xf numFmtId="0" fontId="15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6" fillId="0" borderId="0" xfId="1" applyFont="1" applyAlignment="1">
      <alignment horizontal="left" vertical="center"/>
    </xf>
    <xf numFmtId="167" fontId="14" fillId="0" borderId="0" xfId="1" applyNumberFormat="1" applyFont="1" applyAlignment="1">
      <alignment horizontal="left" vertical="center"/>
    </xf>
    <xf numFmtId="0" fontId="16" fillId="0" borderId="0" xfId="1" applyFont="1" applyAlignment="1">
      <alignment horizontal="right" vertical="center" wrapText="1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15" fillId="0" borderId="6" xfId="1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0" fontId="15" fillId="0" borderId="6" xfId="1" applyFont="1" applyBorder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168" fontId="15" fillId="0" borderId="0" xfId="1" applyNumberFormat="1" applyFont="1" applyAlignment="1">
      <alignment horizontal="center" vertical="center" wrapText="1"/>
    </xf>
    <xf numFmtId="0" fontId="15" fillId="0" borderId="0" xfId="2" applyFont="1" applyAlignment="1">
      <alignment horizontal="left" vertical="top" wrapText="1"/>
    </xf>
    <xf numFmtId="0" fontId="15" fillId="0" borderId="0" xfId="3" applyFont="1" applyAlignment="1">
      <alignment vertical="center"/>
    </xf>
    <xf numFmtId="0" fontId="15" fillId="2" borderId="0" xfId="3" applyFont="1" applyFill="1" applyAlignment="1">
      <alignment horizontal="center" vertical="center" wrapText="1"/>
    </xf>
    <xf numFmtId="0" fontId="15" fillId="2" borderId="0" xfId="3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3" applyNumberFormat="1" applyFont="1" applyFill="1" applyAlignment="1">
      <alignment horizontal="center" vertical="center"/>
    </xf>
    <xf numFmtId="43" fontId="15" fillId="2" borderId="0" xfId="56" applyFont="1" applyFill="1" applyAlignment="1">
      <alignment horizontal="center" vertical="center"/>
    </xf>
    <xf numFmtId="0" fontId="15" fillId="2" borderId="0" xfId="1" applyFont="1" applyFill="1" applyAlignment="1">
      <alignment horizontal="right" vertical="center"/>
    </xf>
    <xf numFmtId="169" fontId="15" fillId="2" borderId="0" xfId="56" applyNumberFormat="1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167" fontId="15" fillId="0" borderId="0" xfId="2" applyNumberFormat="1" applyFont="1"/>
    <xf numFmtId="0" fontId="14" fillId="0" borderId="6" xfId="1" applyFont="1" applyBorder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43" fontId="15" fillId="0" borderId="0" xfId="2" applyNumberFormat="1" applyFont="1"/>
    <xf numFmtId="171" fontId="2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8" fontId="15" fillId="0" borderId="0" xfId="2" applyNumberFormat="1" applyFont="1"/>
    <xf numFmtId="0" fontId="15" fillId="0" borderId="0" xfId="1" applyFont="1" applyAlignment="1">
      <alignment horizontal="center" vertical="center" wrapText="1"/>
    </xf>
    <xf numFmtId="0" fontId="15" fillId="0" borderId="0" xfId="2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" fontId="15" fillId="0" borderId="6" xfId="3" applyNumberFormat="1" applyFont="1" applyFill="1" applyBorder="1" applyAlignment="1">
      <alignment horizontal="center" vertical="center" wrapText="1"/>
    </xf>
    <xf numFmtId="4" fontId="15" fillId="0" borderId="6" xfId="1" applyNumberFormat="1" applyFont="1" applyBorder="1" applyAlignment="1">
      <alignment horizontal="center" vertical="center" wrapText="1"/>
    </xf>
    <xf numFmtId="4" fontId="15" fillId="0" borderId="6" xfId="1" applyNumberFormat="1" applyFont="1" applyFill="1" applyBorder="1" applyAlignment="1">
      <alignment horizontal="center" vertical="center" wrapText="1"/>
    </xf>
  </cellXfs>
  <cellStyles count="57">
    <cellStyle name="Normal" xfId="1" xr:uid="{00000000-0005-0000-0000-000000000000}"/>
    <cellStyle name="S11" xfId="4" xr:uid="{00000000-0005-0000-0000-000001000000}"/>
    <cellStyle name="S7" xfId="5" xr:uid="{00000000-0005-0000-0000-000002000000}"/>
    <cellStyle name="S8" xfId="6" xr:uid="{00000000-0005-0000-0000-000003000000}"/>
    <cellStyle name="Обычный" xfId="0" builtinId="0"/>
    <cellStyle name="Обычный 14 2" xfId="7" xr:uid="{00000000-0005-0000-0000-000005000000}"/>
    <cellStyle name="Обычный 19" xfId="8" xr:uid="{00000000-0005-0000-0000-000006000000}"/>
    <cellStyle name="Обычный 2" xfId="3" xr:uid="{00000000-0005-0000-0000-000007000000}"/>
    <cellStyle name="Обычный 2 10" xfId="9" xr:uid="{00000000-0005-0000-0000-000008000000}"/>
    <cellStyle name="Обычный 2 2" xfId="10" xr:uid="{00000000-0005-0000-0000-000009000000}"/>
    <cellStyle name="Обычный 2 3" xfId="11" xr:uid="{00000000-0005-0000-0000-00000A000000}"/>
    <cellStyle name="Обычный 2 3 2" xfId="12" xr:uid="{00000000-0005-0000-0000-00000B000000}"/>
    <cellStyle name="Обычный 2 4" xfId="13" xr:uid="{00000000-0005-0000-0000-00000C000000}"/>
    <cellStyle name="Обычный 2 5" xfId="14" xr:uid="{00000000-0005-0000-0000-00000D000000}"/>
    <cellStyle name="Обычный 2 6" xfId="15" xr:uid="{00000000-0005-0000-0000-00000E000000}"/>
    <cellStyle name="Обычный 2 7" xfId="16" xr:uid="{00000000-0005-0000-0000-00000F000000}"/>
    <cellStyle name="Обычный 2 8" xfId="17" xr:uid="{00000000-0005-0000-0000-000010000000}"/>
    <cellStyle name="Обычный 2 9" xfId="18" xr:uid="{00000000-0005-0000-0000-000011000000}"/>
    <cellStyle name="Обычный 3" xfId="19" xr:uid="{00000000-0005-0000-0000-000012000000}"/>
    <cellStyle name="Обычный 4" xfId="20" xr:uid="{00000000-0005-0000-0000-000013000000}"/>
    <cellStyle name="Обычный 4 2" xfId="21" xr:uid="{00000000-0005-0000-0000-000014000000}"/>
    <cellStyle name="Обычный 4 2 10" xfId="22" xr:uid="{00000000-0005-0000-0000-000015000000}"/>
    <cellStyle name="Обычный 4 2 2" xfId="23" xr:uid="{00000000-0005-0000-0000-000016000000}"/>
    <cellStyle name="Обычный 4 2 2 2" xfId="24" xr:uid="{00000000-0005-0000-0000-000017000000}"/>
    <cellStyle name="Обычный 4 2 2 2 2" xfId="25" xr:uid="{00000000-0005-0000-0000-000018000000}"/>
    <cellStyle name="Обычный 4 2 2 3" xfId="26" xr:uid="{00000000-0005-0000-0000-000019000000}"/>
    <cellStyle name="Обычный 4 2 2 4" xfId="27" xr:uid="{00000000-0005-0000-0000-00001A000000}"/>
    <cellStyle name="Обычный 4 2 2 5" xfId="28" xr:uid="{00000000-0005-0000-0000-00001B000000}"/>
    <cellStyle name="Обычный 4 2 2 6" xfId="29" xr:uid="{00000000-0005-0000-0000-00001C000000}"/>
    <cellStyle name="Обычный 4 2 2 7" xfId="30" xr:uid="{00000000-0005-0000-0000-00001D000000}"/>
    <cellStyle name="Обычный 4 2 2 8" xfId="31" xr:uid="{00000000-0005-0000-0000-00001E000000}"/>
    <cellStyle name="Обычный 4 2 2 9" xfId="32" xr:uid="{00000000-0005-0000-0000-00001F000000}"/>
    <cellStyle name="Обычный 4 2 3" xfId="33" xr:uid="{00000000-0005-0000-0000-000020000000}"/>
    <cellStyle name="Обычный 4 2 3 2" xfId="34" xr:uid="{00000000-0005-0000-0000-000021000000}"/>
    <cellStyle name="Обычный 4 2 4" xfId="35" xr:uid="{00000000-0005-0000-0000-000022000000}"/>
    <cellStyle name="Обычный 4 2 5" xfId="36" xr:uid="{00000000-0005-0000-0000-000023000000}"/>
    <cellStyle name="Обычный 4 2 6" xfId="37" xr:uid="{00000000-0005-0000-0000-000024000000}"/>
    <cellStyle name="Обычный 4 2 7" xfId="38" xr:uid="{00000000-0005-0000-0000-000025000000}"/>
    <cellStyle name="Обычный 4 2 8" xfId="39" xr:uid="{00000000-0005-0000-0000-000026000000}"/>
    <cellStyle name="Обычный 4 2 9" xfId="40" xr:uid="{00000000-0005-0000-0000-000027000000}"/>
    <cellStyle name="Обычный 5" xfId="41" xr:uid="{00000000-0005-0000-0000-000028000000}"/>
    <cellStyle name="Обычный 5 2" xfId="42" xr:uid="{00000000-0005-0000-0000-000029000000}"/>
    <cellStyle name="Обычный 5 3" xfId="43" xr:uid="{00000000-0005-0000-0000-00002A000000}"/>
    <cellStyle name="Обычный 5 3 2" xfId="44" xr:uid="{00000000-0005-0000-0000-00002B000000}"/>
    <cellStyle name="Обычный 5 4" xfId="45" xr:uid="{00000000-0005-0000-0000-00002C000000}"/>
    <cellStyle name="Обычный 6" xfId="46" xr:uid="{00000000-0005-0000-0000-00002D000000}"/>
    <cellStyle name="Обычный 6 2" xfId="47" xr:uid="{00000000-0005-0000-0000-00002E000000}"/>
    <cellStyle name="Обычный 6 2 2" xfId="48" xr:uid="{00000000-0005-0000-0000-00002F000000}"/>
    <cellStyle name="Обычный 6 3" xfId="49" xr:uid="{00000000-0005-0000-0000-000030000000}"/>
    <cellStyle name="Обычный 6 4" xfId="50" xr:uid="{00000000-0005-0000-0000-000031000000}"/>
    <cellStyle name="Обычный 7" xfId="2" xr:uid="{00000000-0005-0000-0000-000032000000}"/>
    <cellStyle name="Обычный 8" xfId="51" xr:uid="{00000000-0005-0000-0000-000033000000}"/>
    <cellStyle name="Стиль 1" xfId="52" xr:uid="{00000000-0005-0000-0000-000034000000}"/>
    <cellStyle name="Финансовый" xfId="56" builtinId="3"/>
    <cellStyle name="Финансовый 2" xfId="53" xr:uid="{00000000-0005-0000-0000-000035000000}"/>
    <cellStyle name="Финансовый 6" xfId="54" xr:uid="{00000000-0005-0000-0000-000036000000}"/>
    <cellStyle name="Финансовый 6 2" xfId="55" xr:uid="{00000000-0005-0000-0000-000037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"/>
  <sheetViews>
    <sheetView tabSelected="1" showOutlineSymbols="0" showWhiteSpace="0" topLeftCell="A4" zoomScale="85" zoomScaleNormal="85" zoomScaleSheetLayoutView="70" workbookViewId="0">
      <selection activeCell="I13" sqref="I13"/>
    </sheetView>
  </sheetViews>
  <sheetFormatPr defaultColWidth="10.28515625" defaultRowHeight="15.75" x14ac:dyDescent="0.25"/>
  <cols>
    <col min="1" max="1" width="25.85546875" style="49" customWidth="1"/>
    <col min="2" max="2" width="37.7109375" style="49" bestFit="1" customWidth="1"/>
    <col min="3" max="3" width="68.5703125" style="49" bestFit="1" customWidth="1"/>
    <col min="4" max="4" width="18.7109375" style="49" customWidth="1"/>
    <col min="5" max="5" width="25.28515625" style="49" customWidth="1"/>
    <col min="6" max="6" width="17.42578125" style="49" customWidth="1"/>
    <col min="7" max="7" width="25.28515625" style="49" customWidth="1"/>
    <col min="8" max="8" width="20.5703125" style="49" customWidth="1"/>
    <col min="9" max="9" width="19.42578125" style="49" customWidth="1"/>
    <col min="10" max="11" width="10.28515625" style="49"/>
    <col min="12" max="14" width="25.7109375" style="49" customWidth="1"/>
    <col min="15" max="16384" width="10.28515625" style="49"/>
  </cols>
  <sheetData>
    <row r="1" spans="1:18" x14ac:dyDescent="0.25">
      <c r="A1" s="50"/>
      <c r="B1" s="50"/>
      <c r="C1" s="50"/>
    </row>
    <row r="2" spans="1:18" x14ac:dyDescent="0.25">
      <c r="A2" s="50"/>
      <c r="B2" s="50"/>
      <c r="C2" s="50"/>
    </row>
    <row r="3" spans="1:18" x14ac:dyDescent="0.25">
      <c r="A3" s="50"/>
      <c r="B3" s="52"/>
      <c r="C3" s="53"/>
    </row>
    <row r="4" spans="1:18" x14ac:dyDescent="0.25">
      <c r="A4" s="50"/>
      <c r="B4" s="50"/>
      <c r="C4" s="54"/>
    </row>
    <row r="5" spans="1:18" x14ac:dyDescent="0.25">
      <c r="A5" s="50"/>
      <c r="B5" s="50"/>
      <c r="C5" s="54"/>
    </row>
    <row r="6" spans="1:18" x14ac:dyDescent="0.25">
      <c r="A6" s="50"/>
      <c r="B6" s="50"/>
      <c r="C6" s="55"/>
    </row>
    <row r="7" spans="1:18" x14ac:dyDescent="0.25">
      <c r="A7" s="50"/>
      <c r="B7" s="56"/>
    </row>
    <row r="8" spans="1:18" x14ac:dyDescent="0.25">
      <c r="A8" s="50"/>
      <c r="B8" s="50"/>
      <c r="C8" s="56"/>
    </row>
    <row r="9" spans="1:18" x14ac:dyDescent="0.25">
      <c r="A9" s="57"/>
      <c r="B9" s="57"/>
      <c r="C9" s="57" t="s">
        <v>0</v>
      </c>
      <c r="J9" s="4"/>
    </row>
    <row r="10" spans="1:18" x14ac:dyDescent="0.25">
      <c r="A10" s="50"/>
      <c r="B10" s="50"/>
      <c r="C10" s="50"/>
      <c r="J10" s="4"/>
    </row>
    <row r="11" spans="1:18" ht="49.5" customHeight="1" x14ac:dyDescent="0.25">
      <c r="A11" s="50"/>
      <c r="B11" s="81" t="s">
        <v>144</v>
      </c>
      <c r="C11" s="81"/>
    </row>
    <row r="12" spans="1:18" x14ac:dyDescent="0.25">
      <c r="A12" s="51"/>
      <c r="B12" s="51"/>
      <c r="C12" s="51" t="s">
        <v>127</v>
      </c>
    </row>
    <row r="13" spans="1:18" x14ac:dyDescent="0.25">
      <c r="A13" s="50"/>
      <c r="B13" s="50"/>
      <c r="C13" s="50"/>
    </row>
    <row r="14" spans="1:18" x14ac:dyDescent="0.25">
      <c r="A14" s="50"/>
      <c r="B14" s="50"/>
      <c r="C14" s="50"/>
    </row>
    <row r="15" spans="1:18" x14ac:dyDescent="0.25">
      <c r="A15" s="58" t="s">
        <v>2</v>
      </c>
      <c r="B15" s="75" t="s">
        <v>3</v>
      </c>
      <c r="C15" s="75" t="s">
        <v>128</v>
      </c>
      <c r="D15" s="76">
        <v>2025</v>
      </c>
      <c r="E15" s="76">
        <v>2026</v>
      </c>
      <c r="F15" s="76">
        <v>2027</v>
      </c>
      <c r="G15" s="76">
        <v>2028</v>
      </c>
      <c r="H15" s="76">
        <v>2029</v>
      </c>
      <c r="L15" s="65"/>
      <c r="M15" s="65"/>
      <c r="N15" s="65"/>
      <c r="O15"/>
      <c r="P15"/>
      <c r="Q15"/>
      <c r="R15"/>
    </row>
    <row r="16" spans="1:18" x14ac:dyDescent="0.25">
      <c r="A16" s="58">
        <v>1</v>
      </c>
      <c r="B16" s="58">
        <v>2</v>
      </c>
      <c r="C16" s="58">
        <v>3</v>
      </c>
      <c r="D16" s="59">
        <v>9</v>
      </c>
      <c r="E16" s="59">
        <v>10</v>
      </c>
      <c r="F16" s="59">
        <v>11</v>
      </c>
      <c r="G16" s="59">
        <v>10</v>
      </c>
      <c r="H16" s="59">
        <v>11</v>
      </c>
      <c r="L16" s="65"/>
      <c r="M16" s="65" t="s">
        <v>139</v>
      </c>
      <c r="N16" s="65"/>
      <c r="O16"/>
      <c r="P16"/>
      <c r="Q16"/>
      <c r="R16"/>
    </row>
    <row r="17" spans="1:18" x14ac:dyDescent="0.25">
      <c r="A17" s="58">
        <v>1</v>
      </c>
      <c r="B17" s="60" t="s">
        <v>129</v>
      </c>
      <c r="C17" s="99">
        <f>D17+E17+F17+G17+H17</f>
        <v>6024387.3483977104</v>
      </c>
      <c r="D17" s="100">
        <f>SUM(D18+D19+D20)</f>
        <v>933900.24454893009</v>
      </c>
      <c r="E17" s="100">
        <f>SUM(E18+E19+E20)</f>
        <v>564970.11609866004</v>
      </c>
      <c r="F17" s="100">
        <f>SUM(F18+F19+F20)</f>
        <v>798800.1405644</v>
      </c>
      <c r="G17" s="100">
        <f>SUM(G18+G19+G20)</f>
        <v>798800.1405644</v>
      </c>
      <c r="H17" s="100">
        <f>SUM(H18+H19+H20)</f>
        <v>2927916.70662132</v>
      </c>
      <c r="L17" s="66" t="s">
        <v>140</v>
      </c>
      <c r="M17" s="66" t="s">
        <v>141</v>
      </c>
      <c r="N17" s="66" t="s">
        <v>142</v>
      </c>
      <c r="O17"/>
      <c r="P17"/>
      <c r="Q17"/>
      <c r="R17"/>
    </row>
    <row r="18" spans="1:18" x14ac:dyDescent="0.25">
      <c r="A18" s="58">
        <v>1.1000000000000001</v>
      </c>
      <c r="B18" s="60" t="s">
        <v>130</v>
      </c>
      <c r="C18" s="99">
        <f>D18+E18+F18+G18+H18</f>
        <v>5501804.7967632301</v>
      </c>
      <c r="D18" s="98">
        <f>853278.80271393</f>
        <v>853278.80271393002</v>
      </c>
      <c r="E18" s="98">
        <f>516285.70607366</f>
        <v>516285.70607366</v>
      </c>
      <c r="F18" s="98">
        <f>729382.7714444</f>
        <v>729382.77144439996</v>
      </c>
      <c r="G18" s="98">
        <f>729382.7714444</f>
        <v>729382.77144439996</v>
      </c>
      <c r="H18" s="98">
        <f>'2029'!D71+'2029'!E71</f>
        <v>2673474.7450868399</v>
      </c>
      <c r="L18" s="67">
        <v>2019</v>
      </c>
      <c r="M18" s="68">
        <v>106.826398641827</v>
      </c>
      <c r="N18" s="69"/>
      <c r="O18"/>
      <c r="P18"/>
      <c r="Q18"/>
      <c r="R18"/>
    </row>
    <row r="19" spans="1:18" x14ac:dyDescent="0.25">
      <c r="A19" s="58">
        <v>1.2</v>
      </c>
      <c r="B19" s="60" t="s">
        <v>131</v>
      </c>
      <c r="C19" s="99">
        <v>0</v>
      </c>
      <c r="D19" s="98">
        <v>0</v>
      </c>
      <c r="E19" s="98">
        <v>0</v>
      </c>
      <c r="F19" s="98">
        <v>0</v>
      </c>
      <c r="G19" s="98">
        <v>0</v>
      </c>
      <c r="H19" s="98">
        <f>'2029'!F71</f>
        <v>0</v>
      </c>
      <c r="L19" s="67">
        <v>2020</v>
      </c>
      <c r="M19" s="68">
        <v>105.56188522495653</v>
      </c>
      <c r="N19" s="69"/>
      <c r="O19"/>
      <c r="P19"/>
      <c r="Q19"/>
      <c r="R19"/>
    </row>
    <row r="20" spans="1:18" x14ac:dyDescent="0.25">
      <c r="A20" s="58">
        <v>1.3</v>
      </c>
      <c r="B20" s="60" t="s">
        <v>132</v>
      </c>
      <c r="C20" s="99">
        <f>D20+E20+F20+G20+H20</f>
        <v>522582.55163448001</v>
      </c>
      <c r="D20" s="98">
        <f>80621.441835</f>
        <v>80621.441835000005</v>
      </c>
      <c r="E20" s="98">
        <f>48684.410025</f>
        <v>48684.410024999997</v>
      </c>
      <c r="F20" s="98">
        <f>69417.36912</f>
        <v>69417.369120000003</v>
      </c>
      <c r="G20" s="98">
        <f>69417.36912</f>
        <v>69417.369120000003</v>
      </c>
      <c r="H20" s="98">
        <f>'2029'!G71</f>
        <v>254441.96153448001</v>
      </c>
      <c r="L20" s="67">
        <v>2021</v>
      </c>
      <c r="M20" s="68">
        <v>104.9354</v>
      </c>
      <c r="N20" s="69"/>
      <c r="O20"/>
      <c r="P20"/>
      <c r="Q20"/>
      <c r="R20"/>
    </row>
    <row r="21" spans="1:18" ht="31.5" x14ac:dyDescent="0.25">
      <c r="A21" s="58">
        <v>2</v>
      </c>
      <c r="B21" s="60" t="s">
        <v>4</v>
      </c>
      <c r="C21" s="99">
        <f>D21+E21+F21+G21+H21</f>
        <v>6024387.3483977094</v>
      </c>
      <c r="D21" s="100">
        <f>933900.24454893</f>
        <v>933900.24454892997</v>
      </c>
      <c r="E21" s="100">
        <f>564970.11609866</f>
        <v>564970.11609866004</v>
      </c>
      <c r="F21" s="100">
        <f>798800.1405644</f>
        <v>798800.1405644</v>
      </c>
      <c r="G21" s="100">
        <f>798800.1405644</f>
        <v>798800.1405644</v>
      </c>
      <c r="H21" s="100">
        <f>H17</f>
        <v>2927916.70662132</v>
      </c>
      <c r="I21" s="77"/>
      <c r="L21" s="67">
        <v>2022</v>
      </c>
      <c r="M21" s="68">
        <v>114.63142733059361</v>
      </c>
      <c r="N21" s="70"/>
      <c r="O21"/>
      <c r="P21"/>
      <c r="Q21"/>
      <c r="R21"/>
    </row>
    <row r="22" spans="1:18" ht="33.75" customHeight="1" x14ac:dyDescent="0.25">
      <c r="A22" s="58">
        <v>2.1</v>
      </c>
      <c r="B22" s="60" t="s">
        <v>133</v>
      </c>
      <c r="C22" s="99">
        <f>C21*0.2</f>
        <v>1204877.4696795419</v>
      </c>
      <c r="D22" s="98">
        <f>'2025'!H70</f>
        <v>155650.04075815377</v>
      </c>
      <c r="E22" s="98">
        <f>'2026'!H70</f>
        <v>94161.686016443738</v>
      </c>
      <c r="F22" s="98">
        <f>'2027'!H70</f>
        <v>133133.35676073411</v>
      </c>
      <c r="G22" s="98">
        <f>'2028'!H70</f>
        <v>133133.35676073411</v>
      </c>
      <c r="H22" s="98">
        <f>'2029'!H69</f>
        <v>487986.11777021998</v>
      </c>
      <c r="L22" s="71">
        <v>2023</v>
      </c>
      <c r="M22" s="68">
        <v>109.09646626082731</v>
      </c>
      <c r="N22" s="70"/>
      <c r="O22"/>
      <c r="P22"/>
      <c r="Q22"/>
      <c r="R22"/>
    </row>
    <row r="23" spans="1:18" ht="34.5" customHeight="1" x14ac:dyDescent="0.25">
      <c r="A23" s="58">
        <v>3</v>
      </c>
      <c r="B23" s="60" t="s">
        <v>138</v>
      </c>
      <c r="C23" s="99">
        <f>D23+E23+F23+G23+H23</f>
        <v>7193023.7066263016</v>
      </c>
      <c r="D23" s="98">
        <f>D21*N24</f>
        <v>970398.54663647071</v>
      </c>
      <c r="E23" s="98">
        <f>E21*N25</f>
        <v>625158.91279355669</v>
      </c>
      <c r="F23" s="98">
        <f>F21*N26</f>
        <v>926602.01224188309</v>
      </c>
      <c r="G23" s="98">
        <f>G21*N27</f>
        <v>967566.14197026391</v>
      </c>
      <c r="H23" s="98">
        <f>H21*N28</f>
        <v>3703298.0929841269</v>
      </c>
      <c r="I23" s="74"/>
      <c r="L23" s="67">
        <v>2024</v>
      </c>
      <c r="M23" s="68">
        <v>109.11350326220534</v>
      </c>
      <c r="N23" s="70"/>
      <c r="O23"/>
      <c r="P23"/>
      <c r="Q23"/>
      <c r="R23"/>
    </row>
    <row r="24" spans="1:18" x14ac:dyDescent="0.25">
      <c r="A24" s="58">
        <v>4</v>
      </c>
      <c r="B24" s="60" t="s">
        <v>145</v>
      </c>
      <c r="C24" s="99"/>
      <c r="D24" s="98">
        <v>0.82674432673129894</v>
      </c>
      <c r="E24" s="98">
        <v>1</v>
      </c>
      <c r="F24" s="98">
        <v>1</v>
      </c>
      <c r="G24" s="98">
        <v>1</v>
      </c>
      <c r="H24" s="98">
        <v>1</v>
      </c>
      <c r="L24" s="67">
        <v>2025</v>
      </c>
      <c r="M24" s="68">
        <v>107.81631706396419</v>
      </c>
      <c r="N24" s="72">
        <f>(M24+100)/200</f>
        <v>1.039081585319821</v>
      </c>
      <c r="O24"/>
      <c r="P24"/>
      <c r="Q24"/>
      <c r="R24"/>
    </row>
    <row r="25" spans="1:18" ht="63" x14ac:dyDescent="0.25">
      <c r="A25" s="58">
        <v>5</v>
      </c>
      <c r="B25" s="60" t="s">
        <v>143</v>
      </c>
      <c r="C25" s="99">
        <f>D25+E25+F25+G25+H25</f>
        <v>7024896.6530800005</v>
      </c>
      <c r="D25" s="98">
        <f>ROUND(D23*D24,5)</f>
        <v>802271.49309999996</v>
      </c>
      <c r="E25" s="98">
        <f>ROUND(E23*E24,5)</f>
        <v>625158.91278999997</v>
      </c>
      <c r="F25" s="98">
        <f>ROUND(F23*F24,5)</f>
        <v>926602.01223999995</v>
      </c>
      <c r="G25" s="98">
        <f>ROUND(G23*G24,5)</f>
        <v>967566.14197</v>
      </c>
      <c r="H25" s="98">
        <f>ROUND(H23*H24,5)</f>
        <v>3703298.0929800002</v>
      </c>
      <c r="I25" s="74"/>
      <c r="L25" s="67">
        <v>2026</v>
      </c>
      <c r="M25" s="68">
        <v>105.26289686896166</v>
      </c>
      <c r="N25" s="72">
        <f>(M25+100)/200*M24/100</f>
        <v>1.1065344785145874</v>
      </c>
      <c r="O25"/>
      <c r="P25"/>
      <c r="Q25"/>
      <c r="R25"/>
    </row>
    <row r="26" spans="1:18" x14ac:dyDescent="0.25">
      <c r="A26" s="61"/>
      <c r="B26" s="62"/>
      <c r="C26" s="63"/>
      <c r="D26" s="74"/>
      <c r="L26" s="67">
        <v>2027</v>
      </c>
      <c r="M26" s="68">
        <v>104.42089798933949</v>
      </c>
      <c r="N26" s="72">
        <f>(M26+100)/200*M25/100*M24/100</f>
        <v>1.1599922999352297</v>
      </c>
      <c r="O26"/>
      <c r="P26"/>
      <c r="Q26"/>
      <c r="R26"/>
    </row>
    <row r="27" spans="1:18" x14ac:dyDescent="0.25">
      <c r="L27" s="67">
        <v>2028</v>
      </c>
      <c r="M27" s="68">
        <v>104.42089798933949</v>
      </c>
      <c r="N27" s="72">
        <f>(M27+100)/200*M26/100*M25/100*M24/100</f>
        <v>1.2112743761995592</v>
      </c>
      <c r="O27"/>
      <c r="P27"/>
      <c r="Q27"/>
      <c r="R27"/>
    </row>
    <row r="28" spans="1:18" x14ac:dyDescent="0.25">
      <c r="L28" s="67">
        <v>2029</v>
      </c>
      <c r="M28" s="68">
        <v>104.42089798933949</v>
      </c>
      <c r="N28" s="72">
        <f>(M28+100)/200*M27/100*M26/100*M25/100*M24/100</f>
        <v>1.26482358074235</v>
      </c>
      <c r="O28"/>
      <c r="P28"/>
      <c r="Q28"/>
      <c r="R28"/>
    </row>
    <row r="29" spans="1:18" ht="35.25" customHeight="1" x14ac:dyDescent="0.25">
      <c r="B29" s="82"/>
      <c r="C29" s="82"/>
      <c r="L29" s="73"/>
      <c r="M29" s="73"/>
      <c r="N29" s="73"/>
      <c r="O29"/>
      <c r="P29"/>
      <c r="Q29"/>
      <c r="R29"/>
    </row>
    <row r="30" spans="1:18" s="64" customFormat="1" ht="32.25" customHeight="1" x14ac:dyDescent="0.25">
      <c r="B30" s="82"/>
      <c r="C30" s="82"/>
    </row>
    <row r="31" spans="1:18" x14ac:dyDescent="0.25">
      <c r="C31" s="80"/>
    </row>
    <row r="32" spans="1:18" x14ac:dyDescent="0.25">
      <c r="C32" s="80"/>
    </row>
    <row r="33" spans="2:5" x14ac:dyDescent="0.25">
      <c r="B33" s="49" t="s">
        <v>134</v>
      </c>
    </row>
    <row r="34" spans="2:5" x14ac:dyDescent="0.25">
      <c r="B34" s="49" t="s">
        <v>135</v>
      </c>
    </row>
    <row r="35" spans="2:5" x14ac:dyDescent="0.25">
      <c r="B35" s="82" t="s">
        <v>136</v>
      </c>
      <c r="C35" s="82"/>
    </row>
    <row r="36" spans="2:5" x14ac:dyDescent="0.25">
      <c r="B36" s="82" t="s">
        <v>137</v>
      </c>
      <c r="C36" s="82"/>
      <c r="D36" s="64"/>
      <c r="E36" s="64"/>
    </row>
  </sheetData>
  <mergeCells count="5">
    <mergeCell ref="B11:C11"/>
    <mergeCell ref="B29:C29"/>
    <mergeCell ref="B30:C30"/>
    <mergeCell ref="B35:C35"/>
    <mergeCell ref="B36:C36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A1:N26"/>
  <sheetViews>
    <sheetView zoomScale="70" zoomScaleNormal="7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53</v>
      </c>
      <c r="D13" s="16">
        <v>0</v>
      </c>
      <c r="E13" s="16">
        <v>0</v>
      </c>
      <c r="F13" s="16">
        <v>0</v>
      </c>
      <c r="G13" s="16">
        <v>26089.035</v>
      </c>
      <c r="H13" s="16">
        <v>26089.035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26089.035</v>
      </c>
      <c r="H14" s="16">
        <v>26089.035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  <pageSetUpPr fitToPage="1"/>
  </sheetPr>
  <dimension ref="A1:N26"/>
  <sheetViews>
    <sheetView zoomScale="70" zoomScaleNormal="7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77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70</v>
      </c>
      <c r="C7" s="28" t="s">
        <v>78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79</v>
      </c>
      <c r="C13" s="24" t="s">
        <v>80</v>
      </c>
      <c r="D13" s="16">
        <v>21.848749999999999</v>
      </c>
      <c r="E13" s="16">
        <v>170744.86</v>
      </c>
      <c r="F13" s="16">
        <v>0</v>
      </c>
      <c r="G13" s="16">
        <v>0</v>
      </c>
      <c r="H13" s="16">
        <v>170766.70874999999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21.848749999999999</v>
      </c>
      <c r="E14" s="16">
        <v>170744.86</v>
      </c>
      <c r="F14" s="16">
        <v>0</v>
      </c>
      <c r="G14" s="16">
        <v>0</v>
      </c>
      <c r="H14" s="16">
        <v>170766.70874999999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  <pageSetUpPr fitToPage="1"/>
  </sheetPr>
  <dimension ref="A1:N26"/>
  <sheetViews>
    <sheetView zoomScale="70" zoomScaleNormal="7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81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83</v>
      </c>
      <c r="C13" s="24" t="s">
        <v>84</v>
      </c>
      <c r="D13" s="16">
        <v>0</v>
      </c>
      <c r="E13" s="16">
        <v>0</v>
      </c>
      <c r="F13" s="16">
        <v>0</v>
      </c>
      <c r="G13" s="16">
        <v>9781.9974999999995</v>
      </c>
      <c r="H13" s="16">
        <v>9781.9974999999995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9781.9974999999995</v>
      </c>
      <c r="H14" s="16">
        <v>9781.9974999999995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  <pageSetUpPr fitToPage="1"/>
  </sheetPr>
  <dimension ref="A1:N26"/>
  <sheetViews>
    <sheetView zoomScale="70" zoomScaleNormal="7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86</v>
      </c>
      <c r="D13" s="16">
        <v>0</v>
      </c>
      <c r="E13" s="16">
        <v>0</v>
      </c>
      <c r="F13" s="16">
        <v>0</v>
      </c>
      <c r="G13" s="16">
        <v>3517.6487499999998</v>
      </c>
      <c r="H13" s="16">
        <v>3517.6487499999998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3517.6487499999998</v>
      </c>
      <c r="H14" s="16">
        <v>3517.6487499999998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I71"/>
  <sheetViews>
    <sheetView zoomScale="90" zoomScaleNormal="90" workbookViewId="0">
      <selection activeCell="A14" sqref="A14"/>
    </sheetView>
  </sheetViews>
  <sheetFormatPr defaultColWidth="8.7109375" defaultRowHeight="15.75" x14ac:dyDescent="0.25"/>
  <cols>
    <col min="1" max="1" width="10.7109375" style="4" customWidth="1"/>
    <col min="2" max="2" width="66.28515625" style="4" customWidth="1"/>
    <col min="3" max="3" width="66.7109375" style="4" customWidth="1"/>
    <col min="4" max="4" width="21.7109375" style="4" customWidth="1"/>
    <col min="5" max="5" width="21.140625" style="4" customWidth="1"/>
    <col min="6" max="6" width="23" style="4" customWidth="1"/>
    <col min="7" max="7" width="16.7109375" style="4" customWidth="1"/>
    <col min="8" max="8" width="17.42578125" style="4" customWidth="1"/>
    <col min="9" max="9" width="8.7109375" style="4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2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9"/>
      <c r="B11" s="39"/>
      <c r="C11" s="32" t="s">
        <v>5</v>
      </c>
      <c r="E11" s="39"/>
      <c r="F11" s="39"/>
      <c r="G11" s="39"/>
      <c r="H11" s="39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3" t="s">
        <v>144</v>
      </c>
      <c r="B13" s="83"/>
      <c r="C13" s="83"/>
      <c r="D13" s="83"/>
      <c r="E13" s="83"/>
      <c r="F13" s="83"/>
      <c r="G13" s="83"/>
      <c r="H13" s="83"/>
    </row>
    <row r="14" spans="1:8" x14ac:dyDescent="0.25">
      <c r="A14" s="20"/>
      <c r="B14" s="20"/>
      <c r="C14" s="2" t="s">
        <v>1</v>
      </c>
      <c r="E14" s="20"/>
      <c r="F14" s="20"/>
      <c r="G14" s="20"/>
      <c r="H14" s="20"/>
    </row>
    <row r="15" spans="1:8" x14ac:dyDescent="0.25">
      <c r="A15" s="1"/>
      <c r="B15" s="1"/>
      <c r="C15" s="1"/>
      <c r="D15" s="1"/>
      <c r="E15" s="23"/>
      <c r="F15" s="1"/>
      <c r="G15" s="1"/>
      <c r="H15" s="1"/>
    </row>
    <row r="16" spans="1:8" x14ac:dyDescent="0.25">
      <c r="A16" s="1" t="s">
        <v>6</v>
      </c>
      <c r="B16" s="1"/>
      <c r="C16" s="1"/>
      <c r="D16" s="1"/>
      <c r="E16" s="1"/>
      <c r="F16" s="1"/>
      <c r="G16" s="1"/>
      <c r="H16" s="3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84" t="s">
        <v>2</v>
      </c>
      <c r="B18" s="84" t="s">
        <v>7</v>
      </c>
      <c r="C18" s="84" t="s">
        <v>8</v>
      </c>
      <c r="D18" s="85" t="s">
        <v>9</v>
      </c>
      <c r="E18" s="86"/>
      <c r="F18" s="86"/>
      <c r="G18" s="86"/>
      <c r="H18" s="87"/>
    </row>
    <row r="19" spans="1:8" ht="85.15" customHeight="1" x14ac:dyDescent="0.25">
      <c r="A19" s="84"/>
      <c r="B19" s="84"/>
      <c r="C19" s="84"/>
      <c r="D19" s="12" t="s">
        <v>10</v>
      </c>
      <c r="E19" s="12" t="s">
        <v>11</v>
      </c>
      <c r="F19" s="12" t="s">
        <v>12</v>
      </c>
      <c r="G19" s="12" t="s">
        <v>13</v>
      </c>
      <c r="H19" s="12" t="s">
        <v>14</v>
      </c>
    </row>
    <row r="20" spans="1:8" x14ac:dyDescent="0.25">
      <c r="A20" s="12">
        <v>1</v>
      </c>
      <c r="B20" s="12">
        <v>2</v>
      </c>
      <c r="C20" s="11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</row>
    <row r="21" spans="1:8" ht="16.899999999999999" customHeight="1" x14ac:dyDescent="0.25">
      <c r="A21" s="10"/>
      <c r="B21" s="18"/>
      <c r="C21" s="8" t="s">
        <v>15</v>
      </c>
      <c r="D21" s="17"/>
      <c r="E21" s="17"/>
      <c r="F21" s="17"/>
      <c r="G21" s="17"/>
      <c r="H21" s="17"/>
    </row>
    <row r="22" spans="1:8" x14ac:dyDescent="0.25">
      <c r="A22" s="10"/>
      <c r="B22" s="12"/>
      <c r="C22" s="31"/>
      <c r="D22" s="34"/>
      <c r="E22" s="34"/>
      <c r="F22" s="34"/>
      <c r="G22" s="17"/>
      <c r="H22" s="17">
        <f>SUM(D22:G22)</f>
        <v>0</v>
      </c>
    </row>
    <row r="23" spans="1:8" ht="16.899999999999999" customHeight="1" x14ac:dyDescent="0.25">
      <c r="A23" s="12"/>
      <c r="B23" s="18"/>
      <c r="C23" s="8" t="s">
        <v>16</v>
      </c>
      <c r="D23" s="17">
        <f>SUM(D22:D22)</f>
        <v>0</v>
      </c>
      <c r="E23" s="17">
        <f>SUM(E22:E22)</f>
        <v>0</v>
      </c>
      <c r="F23" s="17">
        <f>SUM(F22:F22)</f>
        <v>0</v>
      </c>
      <c r="G23" s="17">
        <f>SUM(G22:G22)</f>
        <v>0</v>
      </c>
      <c r="H23" s="17">
        <f>SUM(D23:G23)</f>
        <v>0</v>
      </c>
    </row>
    <row r="24" spans="1:8" ht="16.899999999999999" customHeight="1" x14ac:dyDescent="0.25">
      <c r="A24" s="12"/>
      <c r="B24" s="18"/>
      <c r="C24" s="7" t="s">
        <v>17</v>
      </c>
      <c r="D24" s="17"/>
      <c r="E24" s="17"/>
      <c r="F24" s="17"/>
      <c r="G24" s="17"/>
      <c r="H24" s="17"/>
    </row>
    <row r="25" spans="1:8" s="20" customFormat="1" ht="31.5" x14ac:dyDescent="0.25">
      <c r="A25" s="12">
        <v>1</v>
      </c>
      <c r="B25" s="12" t="s">
        <v>18</v>
      </c>
      <c r="C25" s="31" t="s">
        <v>19</v>
      </c>
      <c r="D25" s="17">
        <v>308227.5</v>
      </c>
      <c r="E25" s="17">
        <v>26907.72</v>
      </c>
      <c r="F25" s="17">
        <v>0</v>
      </c>
      <c r="G25" s="17">
        <v>0</v>
      </c>
      <c r="H25" s="17">
        <v>335135.21999999997</v>
      </c>
    </row>
    <row r="26" spans="1:8" x14ac:dyDescent="0.25">
      <c r="A26" s="12">
        <v>2</v>
      </c>
      <c r="B26" s="12" t="s">
        <v>20</v>
      </c>
      <c r="C26" s="31" t="s">
        <v>21</v>
      </c>
      <c r="D26" s="17">
        <v>29.05</v>
      </c>
      <c r="E26" s="17">
        <v>227021.6</v>
      </c>
      <c r="F26" s="17">
        <v>0</v>
      </c>
      <c r="G26" s="17">
        <v>0</v>
      </c>
      <c r="H26" s="17">
        <v>227050.65</v>
      </c>
    </row>
    <row r="27" spans="1:8" ht="16.899999999999999" customHeight="1" x14ac:dyDescent="0.25">
      <c r="A27" s="12"/>
      <c r="B27" s="18"/>
      <c r="C27" s="18" t="s">
        <v>22</v>
      </c>
      <c r="D27" s="17">
        <v>308256.55</v>
      </c>
      <c r="E27" s="17">
        <v>253929.32</v>
      </c>
      <c r="F27" s="17">
        <v>0</v>
      </c>
      <c r="G27" s="17">
        <v>0</v>
      </c>
      <c r="H27" s="17">
        <v>562185.87</v>
      </c>
    </row>
    <row r="28" spans="1:8" ht="16.899999999999999" customHeight="1" x14ac:dyDescent="0.25">
      <c r="A28" s="12"/>
      <c r="B28" s="18"/>
      <c r="C28" s="7" t="s">
        <v>23</v>
      </c>
      <c r="D28" s="17"/>
      <c r="E28" s="17"/>
      <c r="F28" s="17"/>
      <c r="G28" s="17"/>
      <c r="H28" s="17"/>
    </row>
    <row r="29" spans="1:8" s="20" customFormat="1" x14ac:dyDescent="0.25">
      <c r="A29" s="19"/>
      <c r="B29" s="19"/>
      <c r="C29" s="21"/>
      <c r="D29" s="17"/>
      <c r="E29" s="17"/>
      <c r="F29" s="17"/>
      <c r="G29" s="17"/>
      <c r="H29" s="17">
        <f>SUM(D29:G29)</f>
        <v>0</v>
      </c>
    </row>
    <row r="30" spans="1:8" ht="16.899999999999999" customHeight="1" x14ac:dyDescent="0.25">
      <c r="A30" s="12"/>
      <c r="B30" s="18"/>
      <c r="C30" s="18" t="s">
        <v>24</v>
      </c>
      <c r="D30" s="17">
        <f>SUM(D29:D29)</f>
        <v>0</v>
      </c>
      <c r="E30" s="17">
        <f>SUM(E29:E29)</f>
        <v>0</v>
      </c>
      <c r="F30" s="17">
        <f>SUM(F29:F29)</f>
        <v>0</v>
      </c>
      <c r="G30" s="17">
        <f>SUM(G29:G29)</f>
        <v>0</v>
      </c>
      <c r="H30" s="17">
        <f>SUM(D30:G30)</f>
        <v>0</v>
      </c>
    </row>
    <row r="31" spans="1:8" ht="16.899999999999999" customHeight="1" x14ac:dyDescent="0.25">
      <c r="A31" s="10"/>
      <c r="B31" s="18"/>
      <c r="C31" s="8" t="s">
        <v>25</v>
      </c>
      <c r="D31" s="17"/>
      <c r="E31" s="17"/>
      <c r="F31" s="17"/>
      <c r="G31" s="17"/>
      <c r="H31" s="17"/>
    </row>
    <row r="32" spans="1:8" x14ac:dyDescent="0.25">
      <c r="A32" s="10"/>
      <c r="B32" s="12"/>
      <c r="C32" s="9"/>
      <c r="D32" s="17"/>
      <c r="E32" s="17"/>
      <c r="F32" s="17"/>
      <c r="G32" s="17"/>
      <c r="H32" s="17">
        <f>SUM(D32:G32)</f>
        <v>0</v>
      </c>
    </row>
    <row r="33" spans="1:8" ht="16.899999999999999" customHeight="1" x14ac:dyDescent="0.25">
      <c r="A33" s="12"/>
      <c r="B33" s="18"/>
      <c r="C33" s="8" t="s">
        <v>26</v>
      </c>
      <c r="D33" s="17">
        <f>SUM(D32:D32)</f>
        <v>0</v>
      </c>
      <c r="E33" s="17">
        <f>SUM(E32:E32)</f>
        <v>0</v>
      </c>
      <c r="F33" s="17">
        <f>SUM(F32:F32)</f>
        <v>0</v>
      </c>
      <c r="G33" s="17">
        <f>SUM(G32:G32)</f>
        <v>0</v>
      </c>
      <c r="H33" s="17">
        <f>SUM(D33:G33)</f>
        <v>0</v>
      </c>
    </row>
    <row r="34" spans="1:8" ht="16.899999999999999" customHeight="1" x14ac:dyDescent="0.25">
      <c r="A34" s="12"/>
      <c r="B34" s="18"/>
      <c r="C34" s="7" t="s">
        <v>27</v>
      </c>
      <c r="D34" s="17"/>
      <c r="E34" s="17"/>
      <c r="F34" s="17"/>
      <c r="G34" s="17"/>
      <c r="H34" s="17"/>
    </row>
    <row r="35" spans="1:8" s="20" customFormat="1" x14ac:dyDescent="0.25">
      <c r="A35" s="19"/>
      <c r="B35" s="19"/>
      <c r="C35" s="21"/>
      <c r="D35" s="17"/>
      <c r="E35" s="17"/>
      <c r="F35" s="17"/>
      <c r="G35" s="17"/>
      <c r="H35" s="17">
        <f>SUM(D35:G35)</f>
        <v>0</v>
      </c>
    </row>
    <row r="36" spans="1:8" ht="16.899999999999999" customHeight="1" x14ac:dyDescent="0.25">
      <c r="A36" s="12"/>
      <c r="B36" s="18"/>
      <c r="C36" s="18" t="s">
        <v>28</v>
      </c>
      <c r="D36" s="17">
        <f>SUM(D35:D35)</f>
        <v>0</v>
      </c>
      <c r="E36" s="17">
        <f>SUM(E35:E35)</f>
        <v>0</v>
      </c>
      <c r="F36" s="17">
        <f>SUM(F35:F35)</f>
        <v>0</v>
      </c>
      <c r="G36" s="17">
        <f>SUM(G35:G35)</f>
        <v>0</v>
      </c>
      <c r="H36" s="17">
        <f>SUM(D36:G36)</f>
        <v>0</v>
      </c>
    </row>
    <row r="37" spans="1:8" ht="34.15" customHeight="1" x14ac:dyDescent="0.25">
      <c r="A37" s="12"/>
      <c r="B37" s="18"/>
      <c r="C37" s="7" t="s">
        <v>29</v>
      </c>
      <c r="D37" s="17"/>
      <c r="E37" s="17"/>
      <c r="F37" s="17"/>
      <c r="G37" s="17"/>
      <c r="H37" s="17"/>
    </row>
    <row r="38" spans="1:8" s="20" customFormat="1" x14ac:dyDescent="0.25">
      <c r="A38" s="19"/>
      <c r="B38" s="19"/>
      <c r="C38" s="21"/>
      <c r="D38" s="17"/>
      <c r="E38" s="17"/>
      <c r="F38" s="17"/>
      <c r="G38" s="17"/>
      <c r="H38" s="17">
        <f>SUM(D38:G38)</f>
        <v>0</v>
      </c>
    </row>
    <row r="39" spans="1:8" ht="16.899999999999999" customHeight="1" x14ac:dyDescent="0.25">
      <c r="A39" s="12"/>
      <c r="B39" s="18"/>
      <c r="C39" s="18" t="s">
        <v>30</v>
      </c>
      <c r="D39" s="17">
        <f>SUM(D38:D38)</f>
        <v>0</v>
      </c>
      <c r="E39" s="17">
        <f>SUM(E38:E38)</f>
        <v>0</v>
      </c>
      <c r="F39" s="17">
        <f>SUM(F38:F38)</f>
        <v>0</v>
      </c>
      <c r="G39" s="17">
        <f>SUM(G38:G38)</f>
        <v>0</v>
      </c>
      <c r="H39" s="17">
        <f>SUM(D39:G39)</f>
        <v>0</v>
      </c>
    </row>
    <row r="40" spans="1:8" ht="16.899999999999999" customHeight="1" x14ac:dyDescent="0.25">
      <c r="A40" s="12"/>
      <c r="B40" s="18"/>
      <c r="C40" s="7" t="s">
        <v>31</v>
      </c>
      <c r="D40" s="17"/>
      <c r="E40" s="17"/>
      <c r="F40" s="17"/>
      <c r="G40" s="17"/>
      <c r="H40" s="17"/>
    </row>
    <row r="41" spans="1:8" s="20" customFormat="1" x14ac:dyDescent="0.25">
      <c r="A41" s="19"/>
      <c r="B41" s="19"/>
      <c r="C41" s="21"/>
      <c r="D41" s="17"/>
      <c r="E41" s="17"/>
      <c r="F41" s="17"/>
      <c r="G41" s="17"/>
      <c r="H41" s="17">
        <f>SUM(D41:G41)</f>
        <v>0</v>
      </c>
    </row>
    <row r="42" spans="1:8" ht="16.899999999999999" customHeight="1" x14ac:dyDescent="0.25">
      <c r="A42" s="12"/>
      <c r="B42" s="18"/>
      <c r="C42" s="18" t="s">
        <v>32</v>
      </c>
      <c r="D42" s="17">
        <f>SUM(D41:D41)</f>
        <v>0</v>
      </c>
      <c r="E42" s="17">
        <f>SUM(E41:E41)</f>
        <v>0</v>
      </c>
      <c r="F42" s="17">
        <f>SUM(F41:F41)</f>
        <v>0</v>
      </c>
      <c r="G42" s="17">
        <f>SUM(G41:G41)</f>
        <v>0</v>
      </c>
      <c r="H42" s="17">
        <f>SUM(D42:G42)</f>
        <v>0</v>
      </c>
    </row>
    <row r="43" spans="1:8" ht="16.899999999999999" customHeight="1" x14ac:dyDescent="0.25">
      <c r="A43" s="12"/>
      <c r="B43" s="18"/>
      <c r="C43" s="18" t="s">
        <v>33</v>
      </c>
      <c r="D43" s="17">
        <v>308256.55</v>
      </c>
      <c r="E43" s="17">
        <v>253929.32</v>
      </c>
      <c r="F43" s="17">
        <v>0</v>
      </c>
      <c r="G43" s="17">
        <v>0</v>
      </c>
      <c r="H43" s="17">
        <v>562185.87</v>
      </c>
    </row>
    <row r="44" spans="1:8" ht="16.899999999999999" customHeight="1" x14ac:dyDescent="0.25">
      <c r="A44" s="12"/>
      <c r="B44" s="18"/>
      <c r="C44" s="7" t="s">
        <v>34</v>
      </c>
      <c r="D44" s="17"/>
      <c r="E44" s="17"/>
      <c r="F44" s="17"/>
      <c r="G44" s="17"/>
      <c r="H44" s="17"/>
    </row>
    <row r="45" spans="1:8" ht="31.5" x14ac:dyDescent="0.25">
      <c r="A45" s="12">
        <v>3</v>
      </c>
      <c r="B45" s="12" t="s">
        <v>35</v>
      </c>
      <c r="C45" s="31" t="s">
        <v>36</v>
      </c>
      <c r="D45" s="17">
        <v>7705.6875</v>
      </c>
      <c r="E45" s="17">
        <v>672.69299999999998</v>
      </c>
      <c r="F45" s="17">
        <v>0</v>
      </c>
      <c r="G45" s="17">
        <v>0</v>
      </c>
      <c r="H45" s="17">
        <v>8378.3804999999993</v>
      </c>
    </row>
    <row r="46" spans="1:8" ht="31.5" x14ac:dyDescent="0.25">
      <c r="A46" s="12">
        <v>4</v>
      </c>
      <c r="B46" s="12" t="s">
        <v>35</v>
      </c>
      <c r="C46" s="31" t="s">
        <v>37</v>
      </c>
      <c r="D46" s="17">
        <v>0.58099999999999996</v>
      </c>
      <c r="E46" s="17">
        <v>4540.4319999999998</v>
      </c>
      <c r="F46" s="17">
        <v>0</v>
      </c>
      <c r="G46" s="17">
        <v>0</v>
      </c>
      <c r="H46" s="17">
        <v>4541.0129999999999</v>
      </c>
    </row>
    <row r="47" spans="1:8" ht="16.899999999999999" customHeight="1" x14ac:dyDescent="0.25">
      <c r="A47" s="12"/>
      <c r="B47" s="18"/>
      <c r="C47" s="18" t="s">
        <v>38</v>
      </c>
      <c r="D47" s="17">
        <v>7706.2685000000001</v>
      </c>
      <c r="E47" s="17">
        <v>5213.125</v>
      </c>
      <c r="F47" s="17">
        <v>0</v>
      </c>
      <c r="G47" s="17">
        <v>0</v>
      </c>
      <c r="H47" s="17">
        <v>12919.3935</v>
      </c>
    </row>
    <row r="48" spans="1:8" ht="16.899999999999999" customHeight="1" x14ac:dyDescent="0.25">
      <c r="A48" s="12"/>
      <c r="B48" s="18"/>
      <c r="C48" s="18" t="s">
        <v>39</v>
      </c>
      <c r="D48" s="17">
        <v>315962.81849999999</v>
      </c>
      <c r="E48" s="17">
        <v>259142.44500000001</v>
      </c>
      <c r="F48" s="17">
        <v>0</v>
      </c>
      <c r="G48" s="17">
        <v>0</v>
      </c>
      <c r="H48" s="17">
        <v>575105.2635</v>
      </c>
    </row>
    <row r="49" spans="1:8" ht="16.899999999999999" customHeight="1" x14ac:dyDescent="0.25">
      <c r="A49" s="12"/>
      <c r="B49" s="18"/>
      <c r="C49" s="18" t="s">
        <v>40</v>
      </c>
      <c r="D49" s="17"/>
      <c r="E49" s="17"/>
      <c r="F49" s="17"/>
      <c r="G49" s="17"/>
      <c r="H49" s="17"/>
    </row>
    <row r="50" spans="1:8" ht="31.5" x14ac:dyDescent="0.25">
      <c r="A50" s="12">
        <v>5</v>
      </c>
      <c r="B50" s="12" t="s">
        <v>41</v>
      </c>
      <c r="C50" s="5" t="s">
        <v>42</v>
      </c>
      <c r="D50" s="17">
        <v>8245.8561937499999</v>
      </c>
      <c r="E50" s="17">
        <v>719.84877930000005</v>
      </c>
      <c r="F50" s="17">
        <v>0</v>
      </c>
      <c r="G50" s="17">
        <v>0</v>
      </c>
      <c r="H50" s="17">
        <v>8965.7049730500003</v>
      </c>
    </row>
    <row r="51" spans="1:8" x14ac:dyDescent="0.25">
      <c r="A51" s="12">
        <v>6</v>
      </c>
      <c r="B51" s="12" t="s">
        <v>43</v>
      </c>
      <c r="C51" s="5" t="s">
        <v>44</v>
      </c>
      <c r="D51" s="17">
        <v>0</v>
      </c>
      <c r="E51" s="17">
        <v>0</v>
      </c>
      <c r="F51" s="17">
        <v>0</v>
      </c>
      <c r="G51" s="17">
        <v>13006.1</v>
      </c>
      <c r="H51" s="17">
        <v>13006.1</v>
      </c>
    </row>
    <row r="52" spans="1:8" ht="31.5" x14ac:dyDescent="0.25">
      <c r="A52" s="12">
        <v>7</v>
      </c>
      <c r="B52" s="12" t="s">
        <v>41</v>
      </c>
      <c r="C52" s="5" t="s">
        <v>45</v>
      </c>
      <c r="D52" s="17">
        <v>0.77336910000000003</v>
      </c>
      <c r="E52" s="17">
        <v>6043.7690352</v>
      </c>
      <c r="F52" s="17">
        <v>0</v>
      </c>
      <c r="G52" s="17">
        <v>0</v>
      </c>
      <c r="H52" s="17">
        <v>6044.5424043000003</v>
      </c>
    </row>
    <row r="53" spans="1:8" ht="16.899999999999999" customHeight="1" x14ac:dyDescent="0.25">
      <c r="A53" s="12"/>
      <c r="B53" s="18"/>
      <c r="C53" s="18" t="s">
        <v>46</v>
      </c>
      <c r="D53" s="17">
        <v>8246.6295628499993</v>
      </c>
      <c r="E53" s="17">
        <v>6763.6178145000003</v>
      </c>
      <c r="F53" s="17">
        <v>0</v>
      </c>
      <c r="G53" s="17">
        <v>13006.1</v>
      </c>
      <c r="H53" s="17">
        <v>28016.347377350001</v>
      </c>
    </row>
    <row r="54" spans="1:8" ht="16.899999999999999" customHeight="1" x14ac:dyDescent="0.25">
      <c r="A54" s="12"/>
      <c r="B54" s="18"/>
      <c r="C54" s="18" t="s">
        <v>47</v>
      </c>
      <c r="D54" s="17">
        <v>324209.44806284999</v>
      </c>
      <c r="E54" s="17">
        <v>265906.06281450001</v>
      </c>
      <c r="F54" s="17">
        <v>0</v>
      </c>
      <c r="G54" s="17">
        <v>13006.1</v>
      </c>
      <c r="H54" s="17">
        <v>603121.61087734997</v>
      </c>
    </row>
    <row r="55" spans="1:8" ht="16.899999999999999" customHeight="1" x14ac:dyDescent="0.25">
      <c r="A55" s="12"/>
      <c r="B55" s="18"/>
      <c r="C55" s="18" t="s">
        <v>48</v>
      </c>
      <c r="D55" s="17"/>
      <c r="E55" s="17"/>
      <c r="F55" s="17"/>
      <c r="G55" s="17"/>
      <c r="H55" s="17"/>
    </row>
    <row r="56" spans="1:8" x14ac:dyDescent="0.25">
      <c r="A56" s="12"/>
      <c r="B56" s="12"/>
      <c r="C56" s="5"/>
      <c r="D56" s="17"/>
      <c r="E56" s="17"/>
      <c r="F56" s="17"/>
      <c r="G56" s="17"/>
      <c r="H56" s="17">
        <f>SUM(D56:G56)</f>
        <v>0</v>
      </c>
    </row>
    <row r="57" spans="1:8" ht="16.899999999999999" customHeight="1" x14ac:dyDescent="0.25">
      <c r="A57" s="12"/>
      <c r="B57" s="18"/>
      <c r="C57" s="18" t="s">
        <v>49</v>
      </c>
      <c r="D57" s="17">
        <f>SUM(D56:D56)</f>
        <v>0</v>
      </c>
      <c r="E57" s="17">
        <f>SUM(E56:E56)</f>
        <v>0</v>
      </c>
      <c r="F57" s="17">
        <f>SUM(F56:F56)</f>
        <v>0</v>
      </c>
      <c r="G57" s="17">
        <f>SUM(G56:G56)</f>
        <v>0</v>
      </c>
      <c r="H57" s="17">
        <f>SUM(D57:G57)</f>
        <v>0</v>
      </c>
    </row>
    <row r="58" spans="1:8" ht="16.899999999999999" customHeight="1" x14ac:dyDescent="0.25">
      <c r="A58" s="12"/>
      <c r="B58" s="18"/>
      <c r="C58" s="18" t="s">
        <v>50</v>
      </c>
      <c r="D58" s="17">
        <v>324209.44806284999</v>
      </c>
      <c r="E58" s="17">
        <v>265906.06281450001</v>
      </c>
      <c r="F58" s="17">
        <v>0</v>
      </c>
      <c r="G58" s="17">
        <v>13006.1</v>
      </c>
      <c r="H58" s="17">
        <v>603121.61087734997</v>
      </c>
    </row>
    <row r="59" spans="1:8" ht="153" customHeight="1" x14ac:dyDescent="0.25">
      <c r="A59" s="12"/>
      <c r="B59" s="18"/>
      <c r="C59" s="18" t="s">
        <v>51</v>
      </c>
      <c r="D59" s="17"/>
      <c r="E59" s="17"/>
      <c r="F59" s="17"/>
      <c r="G59" s="17"/>
      <c r="H59" s="17"/>
    </row>
    <row r="60" spans="1:8" x14ac:dyDescent="0.25">
      <c r="A60" s="12">
        <v>8</v>
      </c>
      <c r="B60" s="12" t="s">
        <v>52</v>
      </c>
      <c r="C60" s="5" t="s">
        <v>53</v>
      </c>
      <c r="D60" s="17">
        <v>0</v>
      </c>
      <c r="E60" s="17">
        <v>0</v>
      </c>
      <c r="F60" s="17">
        <v>0</v>
      </c>
      <c r="G60" s="17">
        <v>38479.769999999997</v>
      </c>
      <c r="H60" s="17">
        <v>38479.769999999997</v>
      </c>
    </row>
    <row r="61" spans="1:8" x14ac:dyDescent="0.25">
      <c r="A61" s="12">
        <v>9</v>
      </c>
      <c r="B61" s="12" t="s">
        <v>66</v>
      </c>
      <c r="C61" s="5" t="s">
        <v>53</v>
      </c>
      <c r="D61" s="17">
        <v>0</v>
      </c>
      <c r="E61" s="17">
        <v>0</v>
      </c>
      <c r="F61" s="17">
        <v>0</v>
      </c>
      <c r="G61" s="17">
        <v>4677.05</v>
      </c>
      <c r="H61" s="17">
        <v>4677.05</v>
      </c>
    </row>
    <row r="62" spans="1:8" ht="16.899999999999999" customHeight="1" x14ac:dyDescent="0.25">
      <c r="A62" s="12"/>
      <c r="B62" s="18"/>
      <c r="C62" s="18" t="s">
        <v>65</v>
      </c>
      <c r="D62" s="17">
        <v>0</v>
      </c>
      <c r="E62" s="17">
        <v>0</v>
      </c>
      <c r="F62" s="17">
        <v>0</v>
      </c>
      <c r="G62" s="17">
        <v>43156.82</v>
      </c>
      <c r="H62" s="17">
        <v>43156.82</v>
      </c>
    </row>
    <row r="63" spans="1:8" ht="16.899999999999999" customHeight="1" x14ac:dyDescent="0.25">
      <c r="A63" s="12"/>
      <c r="B63" s="18"/>
      <c r="C63" s="18" t="s">
        <v>64</v>
      </c>
      <c r="D63" s="17">
        <v>324209.44806284999</v>
      </c>
      <c r="E63" s="17">
        <v>265906.06281450001</v>
      </c>
      <c r="F63" s="17">
        <v>0</v>
      </c>
      <c r="G63" s="17">
        <v>56162.92</v>
      </c>
      <c r="H63" s="17">
        <v>646278.43087735004</v>
      </c>
    </row>
    <row r="64" spans="1:8" ht="16.899999999999999" customHeight="1" x14ac:dyDescent="0.25">
      <c r="A64" s="12"/>
      <c r="B64" s="18"/>
      <c r="C64" s="18" t="s">
        <v>63</v>
      </c>
      <c r="D64" s="17"/>
      <c r="E64" s="17"/>
      <c r="F64" s="17"/>
      <c r="G64" s="17"/>
      <c r="H64" s="17"/>
    </row>
    <row r="65" spans="1:8" ht="34.15" customHeight="1" x14ac:dyDescent="0.25">
      <c r="A65" s="12">
        <v>10</v>
      </c>
      <c r="B65" s="12" t="s">
        <v>62</v>
      </c>
      <c r="C65" s="5" t="s">
        <v>61</v>
      </c>
      <c r="D65" s="17">
        <f>D63 * 3%</f>
        <v>9726.2834418855</v>
      </c>
      <c r="E65" s="17">
        <f>E63 * 3%</f>
        <v>7977.181884435</v>
      </c>
      <c r="F65" s="17">
        <f>F63 * 3%</f>
        <v>0</v>
      </c>
      <c r="G65" s="17">
        <f>G63 * 3%</f>
        <v>1684.8875999999998</v>
      </c>
      <c r="H65" s="17">
        <f>SUM(D65:G65)</f>
        <v>19388.352926320498</v>
      </c>
    </row>
    <row r="66" spans="1:8" ht="16.899999999999999" customHeight="1" x14ac:dyDescent="0.25">
      <c r="A66" s="12"/>
      <c r="B66" s="18"/>
      <c r="C66" s="18" t="s">
        <v>60</v>
      </c>
      <c r="D66" s="17">
        <f>D65</f>
        <v>9726.2834418855</v>
      </c>
      <c r="E66" s="17">
        <f>E65</f>
        <v>7977.181884435</v>
      </c>
      <c r="F66" s="17">
        <f>F65</f>
        <v>0</v>
      </c>
      <c r="G66" s="17">
        <f>G65</f>
        <v>1684.8875999999998</v>
      </c>
      <c r="H66" s="17">
        <f>SUM(D66:G66)</f>
        <v>19388.352926320498</v>
      </c>
    </row>
    <row r="67" spans="1:8" ht="16.899999999999999" customHeight="1" x14ac:dyDescent="0.25">
      <c r="A67" s="12"/>
      <c r="B67" s="18"/>
      <c r="C67" s="18" t="s">
        <v>59</v>
      </c>
      <c r="D67" s="17">
        <f>D66 + D63</f>
        <v>333935.73150473548</v>
      </c>
      <c r="E67" s="17">
        <f>E66 + E63</f>
        <v>273883.24469893501</v>
      </c>
      <c r="F67" s="17">
        <f>F66 + F63</f>
        <v>0</v>
      </c>
      <c r="G67" s="17">
        <f>G66 + G63</f>
        <v>57847.8076</v>
      </c>
      <c r="H67" s="17">
        <f>SUM(D67:G67)</f>
        <v>665666.78380367043</v>
      </c>
    </row>
    <row r="68" spans="1:8" ht="16.899999999999999" customHeight="1" x14ac:dyDescent="0.25">
      <c r="A68" s="12"/>
      <c r="B68" s="18"/>
      <c r="C68" s="18" t="s">
        <v>58</v>
      </c>
      <c r="D68" s="17"/>
      <c r="E68" s="17"/>
      <c r="F68" s="17"/>
      <c r="G68" s="17"/>
      <c r="H68" s="17"/>
    </row>
    <row r="69" spans="1:8" ht="16.899999999999999" customHeight="1" x14ac:dyDescent="0.25">
      <c r="A69" s="12">
        <v>11</v>
      </c>
      <c r="B69" s="12" t="s">
        <v>57</v>
      </c>
      <c r="C69" s="5" t="s">
        <v>56</v>
      </c>
      <c r="D69" s="17">
        <f>D67 * 20%</f>
        <v>66787.146300947104</v>
      </c>
      <c r="E69" s="17">
        <f>E67 * 20%</f>
        <v>54776.648939787003</v>
      </c>
      <c r="F69" s="17">
        <f>F67 * 20%</f>
        <v>0</v>
      </c>
      <c r="G69" s="17">
        <f>G67 * 20%</f>
        <v>11569.561520000001</v>
      </c>
      <c r="H69" s="17">
        <f>SUM(D69:G69)</f>
        <v>133133.35676073411</v>
      </c>
    </row>
    <row r="70" spans="1:8" ht="16.899999999999999" customHeight="1" x14ac:dyDescent="0.25">
      <c r="A70" s="12"/>
      <c r="B70" s="18"/>
      <c r="C70" s="18" t="s">
        <v>55</v>
      </c>
      <c r="D70" s="17">
        <f>D69</f>
        <v>66787.146300947104</v>
      </c>
      <c r="E70" s="17">
        <f>E69</f>
        <v>54776.648939787003</v>
      </c>
      <c r="F70" s="17">
        <f>F69</f>
        <v>0</v>
      </c>
      <c r="G70" s="17">
        <f>G69</f>
        <v>11569.561520000001</v>
      </c>
      <c r="H70" s="17">
        <f>SUM(D70:G70)</f>
        <v>133133.35676073411</v>
      </c>
    </row>
    <row r="71" spans="1:8" ht="16.899999999999999" customHeight="1" x14ac:dyDescent="0.25">
      <c r="A71" s="12"/>
      <c r="B71" s="18"/>
      <c r="C71" s="18" t="s">
        <v>54</v>
      </c>
      <c r="D71" s="17">
        <f>D70 + D67</f>
        <v>400722.8778056826</v>
      </c>
      <c r="E71" s="17">
        <f>E70 + E67</f>
        <v>328659.89363872202</v>
      </c>
      <c r="F71" s="17">
        <f>F70 + F67</f>
        <v>0</v>
      </c>
      <c r="G71" s="17">
        <f>G70 + G67</f>
        <v>69417.369120000003</v>
      </c>
      <c r="H71" s="17">
        <f>SUM(D71:G71)</f>
        <v>798800.14056440466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69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72</v>
      </c>
      <c r="C13" s="24" t="s">
        <v>73</v>
      </c>
      <c r="D13" s="16">
        <v>308227.5</v>
      </c>
      <c r="E13" s="16">
        <v>26907.72</v>
      </c>
      <c r="F13" s="16">
        <v>0</v>
      </c>
      <c r="G13" s="16">
        <v>0</v>
      </c>
      <c r="H13" s="16">
        <v>335135.21999999997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308227.5</v>
      </c>
      <c r="E14" s="16">
        <v>26907.72</v>
      </c>
      <c r="F14" s="16">
        <v>0</v>
      </c>
      <c r="G14" s="16">
        <v>0</v>
      </c>
      <c r="H14" s="16">
        <v>335135.21999999997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53</v>
      </c>
      <c r="D13" s="16">
        <v>0</v>
      </c>
      <c r="E13" s="16">
        <v>0</v>
      </c>
      <c r="F13" s="16">
        <v>0</v>
      </c>
      <c r="G13" s="16">
        <v>38479.769999999997</v>
      </c>
      <c r="H13" s="16">
        <v>38479.769999999997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38479.769999999997</v>
      </c>
      <c r="H14" s="16">
        <v>38479.769999999997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77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70</v>
      </c>
      <c r="C7" s="28" t="s">
        <v>78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79</v>
      </c>
      <c r="C13" s="24" t="s">
        <v>80</v>
      </c>
      <c r="D13" s="16">
        <v>29.05</v>
      </c>
      <c r="E13" s="16">
        <v>227021.6</v>
      </c>
      <c r="F13" s="16">
        <v>0</v>
      </c>
      <c r="G13" s="16">
        <v>0</v>
      </c>
      <c r="H13" s="16">
        <v>227050.65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29.05</v>
      </c>
      <c r="E14" s="16">
        <v>227021.6</v>
      </c>
      <c r="F14" s="16">
        <v>0</v>
      </c>
      <c r="G14" s="16">
        <v>0</v>
      </c>
      <c r="H14" s="16">
        <v>227050.65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81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83</v>
      </c>
      <c r="C13" s="24" t="s">
        <v>84</v>
      </c>
      <c r="D13" s="16">
        <v>0</v>
      </c>
      <c r="E13" s="16">
        <v>0</v>
      </c>
      <c r="F13" s="16">
        <v>0</v>
      </c>
      <c r="G13" s="16">
        <v>13006.1</v>
      </c>
      <c r="H13" s="16">
        <v>13006.1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13006.1</v>
      </c>
      <c r="H14" s="16">
        <v>13006.1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86</v>
      </c>
      <c r="D13" s="16">
        <v>0</v>
      </c>
      <c r="E13" s="16">
        <v>0</v>
      </c>
      <c r="F13" s="16">
        <v>0</v>
      </c>
      <c r="G13" s="16">
        <v>4677.05</v>
      </c>
      <c r="H13" s="16">
        <v>4677.05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4677.05</v>
      </c>
      <c r="H14" s="16">
        <v>4677.05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I71"/>
  <sheetViews>
    <sheetView zoomScale="70" zoomScaleNormal="70" workbookViewId="0">
      <selection activeCell="C5" sqref="C5"/>
    </sheetView>
  </sheetViews>
  <sheetFormatPr defaultColWidth="8.7109375" defaultRowHeight="15.75" x14ac:dyDescent="0.25"/>
  <cols>
    <col min="1" max="1" width="10.7109375" style="4" customWidth="1"/>
    <col min="2" max="2" width="66.28515625" style="4" customWidth="1"/>
    <col min="3" max="3" width="66.7109375" style="4" customWidth="1"/>
    <col min="4" max="4" width="21.7109375" style="4" customWidth="1"/>
    <col min="5" max="5" width="21.140625" style="4" customWidth="1"/>
    <col min="6" max="6" width="23" style="4" customWidth="1"/>
    <col min="7" max="7" width="16.7109375" style="4" customWidth="1"/>
    <col min="8" max="8" width="17.42578125" style="4" customWidth="1"/>
    <col min="9" max="9" width="8.7109375" style="4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2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9"/>
      <c r="B11" s="39"/>
      <c r="C11" s="32" t="s">
        <v>5</v>
      </c>
      <c r="E11" s="39"/>
      <c r="F11" s="39"/>
      <c r="G11" s="39"/>
      <c r="H11" s="39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3" t="s">
        <v>144</v>
      </c>
      <c r="B13" s="83"/>
      <c r="C13" s="83"/>
      <c r="D13" s="83"/>
      <c r="E13" s="83"/>
      <c r="F13" s="83"/>
      <c r="G13" s="83"/>
      <c r="H13" s="83"/>
    </row>
    <row r="14" spans="1:8" x14ac:dyDescent="0.25">
      <c r="A14" s="20"/>
      <c r="B14" s="20"/>
      <c r="C14" s="2" t="s">
        <v>1</v>
      </c>
      <c r="E14" s="20"/>
      <c r="F14" s="20"/>
      <c r="G14" s="20"/>
      <c r="H14" s="20"/>
    </row>
    <row r="15" spans="1:8" x14ac:dyDescent="0.25">
      <c r="A15" s="1"/>
      <c r="B15" s="1"/>
      <c r="C15" s="1"/>
      <c r="D15" s="1"/>
      <c r="E15" s="23"/>
      <c r="F15" s="1"/>
      <c r="G15" s="1"/>
      <c r="H15" s="1"/>
    </row>
    <row r="16" spans="1:8" x14ac:dyDescent="0.25">
      <c r="A16" s="1" t="s">
        <v>6</v>
      </c>
      <c r="B16" s="1"/>
      <c r="C16" s="1"/>
      <c r="D16" s="1"/>
      <c r="E16" s="1"/>
      <c r="F16" s="1"/>
      <c r="G16" s="1"/>
      <c r="H16" s="3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84" t="s">
        <v>2</v>
      </c>
      <c r="B18" s="84" t="s">
        <v>7</v>
      </c>
      <c r="C18" s="84" t="s">
        <v>8</v>
      </c>
      <c r="D18" s="85" t="s">
        <v>9</v>
      </c>
      <c r="E18" s="86"/>
      <c r="F18" s="86"/>
      <c r="G18" s="86"/>
      <c r="H18" s="87"/>
    </row>
    <row r="19" spans="1:8" ht="85.15" customHeight="1" x14ac:dyDescent="0.25">
      <c r="A19" s="84"/>
      <c r="B19" s="84"/>
      <c r="C19" s="84"/>
      <c r="D19" s="12" t="s">
        <v>10</v>
      </c>
      <c r="E19" s="12" t="s">
        <v>11</v>
      </c>
      <c r="F19" s="12" t="s">
        <v>12</v>
      </c>
      <c r="G19" s="12" t="s">
        <v>13</v>
      </c>
      <c r="H19" s="12" t="s">
        <v>14</v>
      </c>
    </row>
    <row r="20" spans="1:8" x14ac:dyDescent="0.25">
      <c r="A20" s="12">
        <v>1</v>
      </c>
      <c r="B20" s="12">
        <v>2</v>
      </c>
      <c r="C20" s="11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</row>
    <row r="21" spans="1:8" ht="16.899999999999999" customHeight="1" x14ac:dyDescent="0.25">
      <c r="A21" s="10"/>
      <c r="B21" s="18"/>
      <c r="C21" s="8" t="s">
        <v>15</v>
      </c>
      <c r="D21" s="17"/>
      <c r="E21" s="17"/>
      <c r="F21" s="17"/>
      <c r="G21" s="17"/>
      <c r="H21" s="17"/>
    </row>
    <row r="22" spans="1:8" x14ac:dyDescent="0.25">
      <c r="A22" s="10"/>
      <c r="B22" s="12"/>
      <c r="C22" s="31"/>
      <c r="D22" s="34"/>
      <c r="E22" s="34"/>
      <c r="F22" s="34"/>
      <c r="G22" s="17"/>
      <c r="H22" s="17">
        <f>SUM(D22:G22)</f>
        <v>0</v>
      </c>
    </row>
    <row r="23" spans="1:8" ht="16.899999999999999" customHeight="1" x14ac:dyDescent="0.25">
      <c r="A23" s="12"/>
      <c r="B23" s="18"/>
      <c r="C23" s="8" t="s">
        <v>16</v>
      </c>
      <c r="D23" s="17">
        <f>SUM(D22:D22)</f>
        <v>0</v>
      </c>
      <c r="E23" s="17">
        <f>SUM(E22:E22)</f>
        <v>0</v>
      </c>
      <c r="F23" s="17">
        <f>SUM(F22:F22)</f>
        <v>0</v>
      </c>
      <c r="G23" s="17">
        <f>SUM(G22:G22)</f>
        <v>0</v>
      </c>
      <c r="H23" s="17">
        <f>SUM(D23:G23)</f>
        <v>0</v>
      </c>
    </row>
    <row r="24" spans="1:8" ht="16.899999999999999" customHeight="1" x14ac:dyDescent="0.25">
      <c r="A24" s="12"/>
      <c r="B24" s="18"/>
      <c r="C24" s="7" t="s">
        <v>17</v>
      </c>
      <c r="D24" s="17"/>
      <c r="E24" s="17"/>
      <c r="F24" s="17"/>
      <c r="G24" s="17"/>
      <c r="H24" s="17"/>
    </row>
    <row r="25" spans="1:8" s="20" customFormat="1" ht="31.5" x14ac:dyDescent="0.25">
      <c r="A25" s="12">
        <v>1</v>
      </c>
      <c r="B25" s="12" t="s">
        <v>18</v>
      </c>
      <c r="C25" s="31" t="s">
        <v>19</v>
      </c>
      <c r="D25" s="17">
        <v>348626.25</v>
      </c>
      <c r="E25" s="17">
        <v>30434.46</v>
      </c>
      <c r="F25" s="17">
        <v>0</v>
      </c>
      <c r="G25" s="17">
        <v>0</v>
      </c>
      <c r="H25" s="17">
        <v>379060.71</v>
      </c>
    </row>
    <row r="26" spans="1:8" x14ac:dyDescent="0.25">
      <c r="A26" s="12">
        <v>2</v>
      </c>
      <c r="B26" s="12" t="s">
        <v>20</v>
      </c>
      <c r="C26" s="31" t="s">
        <v>21</v>
      </c>
      <c r="D26" s="17">
        <v>35.65625</v>
      </c>
      <c r="E26" s="17">
        <v>278648.5</v>
      </c>
      <c r="F26" s="17">
        <v>0</v>
      </c>
      <c r="G26" s="17">
        <v>0</v>
      </c>
      <c r="H26" s="17">
        <v>278684.15625</v>
      </c>
    </row>
    <row r="27" spans="1:8" ht="16.899999999999999" customHeight="1" x14ac:dyDescent="0.25">
      <c r="A27" s="12"/>
      <c r="B27" s="18"/>
      <c r="C27" s="18" t="s">
        <v>22</v>
      </c>
      <c r="D27" s="17">
        <v>348661.90625</v>
      </c>
      <c r="E27" s="17">
        <v>309082.96000000002</v>
      </c>
      <c r="F27" s="17">
        <v>0</v>
      </c>
      <c r="G27" s="17">
        <v>0</v>
      </c>
      <c r="H27" s="17">
        <v>657744.86624999996</v>
      </c>
    </row>
    <row r="28" spans="1:8" ht="16.899999999999999" customHeight="1" x14ac:dyDescent="0.25">
      <c r="A28" s="12"/>
      <c r="B28" s="18"/>
      <c r="C28" s="7" t="s">
        <v>23</v>
      </c>
      <c r="D28" s="17"/>
      <c r="E28" s="17"/>
      <c r="F28" s="17"/>
      <c r="G28" s="17"/>
      <c r="H28" s="17"/>
    </row>
    <row r="29" spans="1:8" s="20" customFormat="1" x14ac:dyDescent="0.25">
      <c r="A29" s="19"/>
      <c r="B29" s="19"/>
      <c r="C29" s="21"/>
      <c r="D29" s="17"/>
      <c r="E29" s="17"/>
      <c r="F29" s="17"/>
      <c r="G29" s="17"/>
      <c r="H29" s="17">
        <f>SUM(D29:G29)</f>
        <v>0</v>
      </c>
    </row>
    <row r="30" spans="1:8" ht="16.899999999999999" customHeight="1" x14ac:dyDescent="0.25">
      <c r="A30" s="12"/>
      <c r="B30" s="18"/>
      <c r="C30" s="18" t="s">
        <v>24</v>
      </c>
      <c r="D30" s="17">
        <f>SUM(D29:D29)</f>
        <v>0</v>
      </c>
      <c r="E30" s="17">
        <f>SUM(E29:E29)</f>
        <v>0</v>
      </c>
      <c r="F30" s="17">
        <f>SUM(F29:F29)</f>
        <v>0</v>
      </c>
      <c r="G30" s="17">
        <f>SUM(G29:G29)</f>
        <v>0</v>
      </c>
      <c r="H30" s="17">
        <f>SUM(D30:G30)</f>
        <v>0</v>
      </c>
    </row>
    <row r="31" spans="1:8" ht="16.899999999999999" customHeight="1" x14ac:dyDescent="0.25">
      <c r="A31" s="10"/>
      <c r="B31" s="18"/>
      <c r="C31" s="8" t="s">
        <v>25</v>
      </c>
      <c r="D31" s="17"/>
      <c r="E31" s="17"/>
      <c r="F31" s="17"/>
      <c r="G31" s="17"/>
      <c r="H31" s="17"/>
    </row>
    <row r="32" spans="1:8" x14ac:dyDescent="0.25">
      <c r="A32" s="10"/>
      <c r="B32" s="12"/>
      <c r="C32" s="9"/>
      <c r="D32" s="17"/>
      <c r="E32" s="17"/>
      <c r="F32" s="17"/>
      <c r="G32" s="17"/>
      <c r="H32" s="17">
        <f>SUM(D32:G32)</f>
        <v>0</v>
      </c>
    </row>
    <row r="33" spans="1:8" ht="16.899999999999999" customHeight="1" x14ac:dyDescent="0.25">
      <c r="A33" s="12"/>
      <c r="B33" s="18"/>
      <c r="C33" s="8" t="s">
        <v>26</v>
      </c>
      <c r="D33" s="17">
        <f>SUM(D32:D32)</f>
        <v>0</v>
      </c>
      <c r="E33" s="17">
        <f>SUM(E32:E32)</f>
        <v>0</v>
      </c>
      <c r="F33" s="17">
        <f>SUM(F32:F32)</f>
        <v>0</v>
      </c>
      <c r="G33" s="17">
        <f>SUM(G32:G32)</f>
        <v>0</v>
      </c>
      <c r="H33" s="17">
        <f>SUM(D33:G33)</f>
        <v>0</v>
      </c>
    </row>
    <row r="34" spans="1:8" ht="16.899999999999999" customHeight="1" x14ac:dyDescent="0.25">
      <c r="A34" s="12"/>
      <c r="B34" s="18"/>
      <c r="C34" s="7" t="s">
        <v>27</v>
      </c>
      <c r="D34" s="17"/>
      <c r="E34" s="17"/>
      <c r="F34" s="17"/>
      <c r="G34" s="17"/>
      <c r="H34" s="17"/>
    </row>
    <row r="35" spans="1:8" s="20" customFormat="1" x14ac:dyDescent="0.25">
      <c r="A35" s="19"/>
      <c r="B35" s="19"/>
      <c r="C35" s="21"/>
      <c r="D35" s="17"/>
      <c r="E35" s="17"/>
      <c r="F35" s="17"/>
      <c r="G35" s="17"/>
      <c r="H35" s="17">
        <f>SUM(D35:G35)</f>
        <v>0</v>
      </c>
    </row>
    <row r="36" spans="1:8" ht="16.899999999999999" customHeight="1" x14ac:dyDescent="0.25">
      <c r="A36" s="12"/>
      <c r="B36" s="18"/>
      <c r="C36" s="18" t="s">
        <v>28</v>
      </c>
      <c r="D36" s="17">
        <f>SUM(D35:D35)</f>
        <v>0</v>
      </c>
      <c r="E36" s="17">
        <f>SUM(E35:E35)</f>
        <v>0</v>
      </c>
      <c r="F36" s="17">
        <f>SUM(F35:F35)</f>
        <v>0</v>
      </c>
      <c r="G36" s="17">
        <f>SUM(G35:G35)</f>
        <v>0</v>
      </c>
      <c r="H36" s="17">
        <f>SUM(D36:G36)</f>
        <v>0</v>
      </c>
    </row>
    <row r="37" spans="1:8" ht="34.15" customHeight="1" x14ac:dyDescent="0.25">
      <c r="A37" s="12"/>
      <c r="B37" s="18"/>
      <c r="C37" s="7" t="s">
        <v>29</v>
      </c>
      <c r="D37" s="17"/>
      <c r="E37" s="17"/>
      <c r="F37" s="17"/>
      <c r="G37" s="17"/>
      <c r="H37" s="17"/>
    </row>
    <row r="38" spans="1:8" s="20" customFormat="1" x14ac:dyDescent="0.25">
      <c r="A38" s="19"/>
      <c r="B38" s="19"/>
      <c r="C38" s="21"/>
      <c r="D38" s="17"/>
      <c r="E38" s="17"/>
      <c r="F38" s="17"/>
      <c r="G38" s="17"/>
      <c r="H38" s="17">
        <f>SUM(D38:G38)</f>
        <v>0</v>
      </c>
    </row>
    <row r="39" spans="1:8" ht="16.899999999999999" customHeight="1" x14ac:dyDescent="0.25">
      <c r="A39" s="12"/>
      <c r="B39" s="18"/>
      <c r="C39" s="18" t="s">
        <v>30</v>
      </c>
      <c r="D39" s="17">
        <f>SUM(D38:D38)</f>
        <v>0</v>
      </c>
      <c r="E39" s="17">
        <f>SUM(E38:E38)</f>
        <v>0</v>
      </c>
      <c r="F39" s="17">
        <f>SUM(F38:F38)</f>
        <v>0</v>
      </c>
      <c r="G39" s="17">
        <f>SUM(G38:G38)</f>
        <v>0</v>
      </c>
      <c r="H39" s="17">
        <f>SUM(D39:G39)</f>
        <v>0</v>
      </c>
    </row>
    <row r="40" spans="1:8" ht="16.899999999999999" customHeight="1" x14ac:dyDescent="0.25">
      <c r="A40" s="12"/>
      <c r="B40" s="18"/>
      <c r="C40" s="7" t="s">
        <v>31</v>
      </c>
      <c r="D40" s="17"/>
      <c r="E40" s="17"/>
      <c r="F40" s="17"/>
      <c r="G40" s="17"/>
      <c r="H40" s="17"/>
    </row>
    <row r="41" spans="1:8" s="20" customFormat="1" x14ac:dyDescent="0.25">
      <c r="A41" s="19"/>
      <c r="B41" s="19"/>
      <c r="C41" s="21"/>
      <c r="D41" s="17"/>
      <c r="E41" s="17"/>
      <c r="F41" s="17"/>
      <c r="G41" s="17"/>
      <c r="H41" s="17">
        <f>SUM(D41:G41)</f>
        <v>0</v>
      </c>
    </row>
    <row r="42" spans="1:8" ht="16.899999999999999" customHeight="1" x14ac:dyDescent="0.25">
      <c r="A42" s="12"/>
      <c r="B42" s="18"/>
      <c r="C42" s="18" t="s">
        <v>32</v>
      </c>
      <c r="D42" s="17">
        <f>SUM(D41:D41)</f>
        <v>0</v>
      </c>
      <c r="E42" s="17">
        <f>SUM(E41:E41)</f>
        <v>0</v>
      </c>
      <c r="F42" s="17">
        <f>SUM(F41:F41)</f>
        <v>0</v>
      </c>
      <c r="G42" s="17">
        <f>SUM(G41:G41)</f>
        <v>0</v>
      </c>
      <c r="H42" s="17">
        <f>SUM(D42:G42)</f>
        <v>0</v>
      </c>
    </row>
    <row r="43" spans="1:8" ht="16.899999999999999" customHeight="1" x14ac:dyDescent="0.25">
      <c r="A43" s="12"/>
      <c r="B43" s="18"/>
      <c r="C43" s="18" t="s">
        <v>33</v>
      </c>
      <c r="D43" s="17">
        <v>348661.90625</v>
      </c>
      <c r="E43" s="17">
        <v>309082.96000000002</v>
      </c>
      <c r="F43" s="17">
        <v>0</v>
      </c>
      <c r="G43" s="17">
        <v>0</v>
      </c>
      <c r="H43" s="17">
        <v>657744.86624999996</v>
      </c>
    </row>
    <row r="44" spans="1:8" ht="16.899999999999999" customHeight="1" x14ac:dyDescent="0.25">
      <c r="A44" s="12"/>
      <c r="B44" s="18"/>
      <c r="C44" s="7" t="s">
        <v>34</v>
      </c>
      <c r="D44" s="17"/>
      <c r="E44" s="17"/>
      <c r="F44" s="17"/>
      <c r="G44" s="17"/>
      <c r="H44" s="17"/>
    </row>
    <row r="45" spans="1:8" ht="31.5" x14ac:dyDescent="0.25">
      <c r="A45" s="12">
        <v>3</v>
      </c>
      <c r="B45" s="12" t="s">
        <v>35</v>
      </c>
      <c r="C45" s="31" t="s">
        <v>36</v>
      </c>
      <c r="D45" s="17">
        <v>8715.65625</v>
      </c>
      <c r="E45" s="17">
        <v>760.86149999999998</v>
      </c>
      <c r="F45" s="17">
        <v>0</v>
      </c>
      <c r="G45" s="17">
        <v>0</v>
      </c>
      <c r="H45" s="17">
        <v>9476.5177500000009</v>
      </c>
    </row>
    <row r="46" spans="1:8" ht="31.5" x14ac:dyDescent="0.25">
      <c r="A46" s="12">
        <v>4</v>
      </c>
      <c r="B46" s="12" t="s">
        <v>35</v>
      </c>
      <c r="C46" s="31" t="s">
        <v>37</v>
      </c>
      <c r="D46" s="17">
        <v>0.71312500000000001</v>
      </c>
      <c r="E46" s="17">
        <v>5572.97</v>
      </c>
      <c r="F46" s="17">
        <v>0</v>
      </c>
      <c r="G46" s="17">
        <v>0</v>
      </c>
      <c r="H46" s="17">
        <v>5573.6831249999996</v>
      </c>
    </row>
    <row r="47" spans="1:8" ht="16.899999999999999" customHeight="1" x14ac:dyDescent="0.25">
      <c r="A47" s="12"/>
      <c r="B47" s="18"/>
      <c r="C47" s="18" t="s">
        <v>38</v>
      </c>
      <c r="D47" s="17">
        <v>8716.3693750000002</v>
      </c>
      <c r="E47" s="17">
        <v>6333.8315000000002</v>
      </c>
      <c r="F47" s="17">
        <v>0</v>
      </c>
      <c r="G47" s="17">
        <v>0</v>
      </c>
      <c r="H47" s="17">
        <v>15050.200875</v>
      </c>
    </row>
    <row r="48" spans="1:8" ht="16.899999999999999" customHeight="1" x14ac:dyDescent="0.25">
      <c r="A48" s="12"/>
      <c r="B48" s="18"/>
      <c r="C48" s="18" t="s">
        <v>39</v>
      </c>
      <c r="D48" s="17">
        <v>357378.27562500001</v>
      </c>
      <c r="E48" s="17">
        <v>315416.79149999999</v>
      </c>
      <c r="F48" s="17">
        <v>0</v>
      </c>
      <c r="G48" s="17">
        <v>0</v>
      </c>
      <c r="H48" s="17">
        <v>672795.06712499994</v>
      </c>
    </row>
    <row r="49" spans="1:8" ht="16.899999999999999" customHeight="1" x14ac:dyDescent="0.25">
      <c r="A49" s="12"/>
      <c r="B49" s="18"/>
      <c r="C49" s="18" t="s">
        <v>40</v>
      </c>
      <c r="D49" s="17"/>
      <c r="E49" s="17"/>
      <c r="F49" s="17"/>
      <c r="G49" s="17"/>
      <c r="H49" s="17"/>
    </row>
    <row r="50" spans="1:8" ht="31.5" x14ac:dyDescent="0.25">
      <c r="A50" s="12">
        <v>5</v>
      </c>
      <c r="B50" s="12" t="s">
        <v>41</v>
      </c>
      <c r="C50" s="5" t="s">
        <v>42</v>
      </c>
      <c r="D50" s="17">
        <v>9326.6237531250008</v>
      </c>
      <c r="E50" s="17">
        <v>814.19789115000003</v>
      </c>
      <c r="F50" s="17">
        <v>0</v>
      </c>
      <c r="G50" s="17">
        <v>0</v>
      </c>
      <c r="H50" s="17">
        <v>10140.821644275</v>
      </c>
    </row>
    <row r="51" spans="1:8" x14ac:dyDescent="0.25">
      <c r="A51" s="12">
        <v>6</v>
      </c>
      <c r="B51" s="12" t="s">
        <v>43</v>
      </c>
      <c r="C51" s="5" t="s">
        <v>44</v>
      </c>
      <c r="D51" s="17">
        <v>0</v>
      </c>
      <c r="E51" s="17">
        <v>0</v>
      </c>
      <c r="F51" s="17">
        <v>0</v>
      </c>
      <c r="G51" s="17">
        <v>15963.8125</v>
      </c>
      <c r="H51" s="17">
        <v>15963.8125</v>
      </c>
    </row>
    <row r="52" spans="1:8" ht="31.5" x14ac:dyDescent="0.25">
      <c r="A52" s="12">
        <v>7</v>
      </c>
      <c r="B52" s="12" t="s">
        <v>41</v>
      </c>
      <c r="C52" s="5" t="s">
        <v>45</v>
      </c>
      <c r="D52" s="17">
        <v>0.94924068750000001</v>
      </c>
      <c r="E52" s="17">
        <v>7418.1803669999999</v>
      </c>
      <c r="F52" s="17">
        <v>0</v>
      </c>
      <c r="G52" s="17">
        <v>0</v>
      </c>
      <c r="H52" s="17">
        <v>7419.1296076874996</v>
      </c>
    </row>
    <row r="53" spans="1:8" ht="16.899999999999999" customHeight="1" x14ac:dyDescent="0.25">
      <c r="A53" s="12"/>
      <c r="B53" s="18"/>
      <c r="C53" s="18" t="s">
        <v>46</v>
      </c>
      <c r="D53" s="17">
        <v>9327.5729938125005</v>
      </c>
      <c r="E53" s="17">
        <v>8232.37825815</v>
      </c>
      <c r="F53" s="17">
        <v>0</v>
      </c>
      <c r="G53" s="17">
        <v>15963.8125</v>
      </c>
      <c r="H53" s="17">
        <v>33523.763751961997</v>
      </c>
    </row>
    <row r="54" spans="1:8" ht="16.899999999999999" customHeight="1" x14ac:dyDescent="0.25">
      <c r="A54" s="12"/>
      <c r="B54" s="18"/>
      <c r="C54" s="18" t="s">
        <v>47</v>
      </c>
      <c r="D54" s="17">
        <v>366705.84861881001</v>
      </c>
      <c r="E54" s="17">
        <v>323649.16975815</v>
      </c>
      <c r="F54" s="17">
        <v>0</v>
      </c>
      <c r="G54" s="17">
        <v>15963.8125</v>
      </c>
      <c r="H54" s="17">
        <v>706318.83087695995</v>
      </c>
    </row>
    <row r="55" spans="1:8" ht="16.899999999999999" customHeight="1" x14ac:dyDescent="0.25">
      <c r="A55" s="12"/>
      <c r="B55" s="18"/>
      <c r="C55" s="18" t="s">
        <v>48</v>
      </c>
      <c r="D55" s="17"/>
      <c r="E55" s="17"/>
      <c r="F55" s="17"/>
      <c r="G55" s="17"/>
      <c r="H55" s="17"/>
    </row>
    <row r="56" spans="1:8" x14ac:dyDescent="0.25">
      <c r="A56" s="12"/>
      <c r="B56" s="12"/>
      <c r="C56" s="5"/>
      <c r="D56" s="17"/>
      <c r="E56" s="17"/>
      <c r="F56" s="17"/>
      <c r="G56" s="17"/>
      <c r="H56" s="17">
        <f>SUM(D56:G56)</f>
        <v>0</v>
      </c>
    </row>
    <row r="57" spans="1:8" ht="16.899999999999999" customHeight="1" x14ac:dyDescent="0.25">
      <c r="A57" s="12"/>
      <c r="B57" s="18"/>
      <c r="C57" s="18" t="s">
        <v>49</v>
      </c>
      <c r="D57" s="17">
        <f>SUM(D56:D56)</f>
        <v>0</v>
      </c>
      <c r="E57" s="17">
        <f>SUM(E56:E56)</f>
        <v>0</v>
      </c>
      <c r="F57" s="17">
        <f>SUM(F56:F56)</f>
        <v>0</v>
      </c>
      <c r="G57" s="17">
        <f>SUM(G56:G56)</f>
        <v>0</v>
      </c>
      <c r="H57" s="17">
        <f>SUM(D57:G57)</f>
        <v>0</v>
      </c>
    </row>
    <row r="58" spans="1:8" ht="16.899999999999999" customHeight="1" x14ac:dyDescent="0.25">
      <c r="A58" s="12"/>
      <c r="B58" s="18"/>
      <c r="C58" s="18" t="s">
        <v>50</v>
      </c>
      <c r="D58" s="17">
        <v>366705.84861881001</v>
      </c>
      <c r="E58" s="17">
        <v>323649.16975815</v>
      </c>
      <c r="F58" s="17">
        <v>0</v>
      </c>
      <c r="G58" s="17">
        <v>15963.8125</v>
      </c>
      <c r="H58" s="17">
        <v>706318.83087695995</v>
      </c>
    </row>
    <row r="59" spans="1:8" ht="153" customHeight="1" x14ac:dyDescent="0.25">
      <c r="A59" s="12"/>
      <c r="B59" s="18"/>
      <c r="C59" s="18" t="s">
        <v>51</v>
      </c>
      <c r="D59" s="17"/>
      <c r="E59" s="17"/>
      <c r="F59" s="17"/>
      <c r="G59" s="17"/>
      <c r="H59" s="17"/>
    </row>
    <row r="60" spans="1:8" x14ac:dyDescent="0.25">
      <c r="A60" s="12">
        <v>8</v>
      </c>
      <c r="B60" s="12" t="s">
        <v>52</v>
      </c>
      <c r="C60" s="5" t="s">
        <v>53</v>
      </c>
      <c r="D60" s="17">
        <v>0</v>
      </c>
      <c r="E60" s="17">
        <v>0</v>
      </c>
      <c r="F60" s="17">
        <v>0</v>
      </c>
      <c r="G60" s="17">
        <v>43523.235000000001</v>
      </c>
      <c r="H60" s="17">
        <v>43523.235000000001</v>
      </c>
    </row>
    <row r="61" spans="1:8" x14ac:dyDescent="0.25">
      <c r="A61" s="12">
        <v>9</v>
      </c>
      <c r="B61" s="12" t="s">
        <v>66</v>
      </c>
      <c r="C61" s="5" t="s">
        <v>53</v>
      </c>
      <c r="D61" s="17">
        <v>0</v>
      </c>
      <c r="E61" s="17">
        <v>0</v>
      </c>
      <c r="F61" s="17">
        <v>0</v>
      </c>
      <c r="G61" s="17">
        <v>5740.65625</v>
      </c>
      <c r="H61" s="17">
        <v>5740.65625</v>
      </c>
    </row>
    <row r="62" spans="1:8" ht="16.899999999999999" customHeight="1" x14ac:dyDescent="0.25">
      <c r="A62" s="12"/>
      <c r="B62" s="18"/>
      <c r="C62" s="18" t="s">
        <v>65</v>
      </c>
      <c r="D62" s="17">
        <v>0</v>
      </c>
      <c r="E62" s="17">
        <v>0</v>
      </c>
      <c r="F62" s="17">
        <v>0</v>
      </c>
      <c r="G62" s="17">
        <v>49263.891250000001</v>
      </c>
      <c r="H62" s="17">
        <v>49263.891250000001</v>
      </c>
    </row>
    <row r="63" spans="1:8" ht="16.899999999999999" customHeight="1" x14ac:dyDescent="0.25">
      <c r="A63" s="12"/>
      <c r="B63" s="18"/>
      <c r="C63" s="18" t="s">
        <v>64</v>
      </c>
      <c r="D63" s="17">
        <v>366705.84861881001</v>
      </c>
      <c r="E63" s="17">
        <v>323649.16975815</v>
      </c>
      <c r="F63" s="17">
        <v>0</v>
      </c>
      <c r="G63" s="17">
        <v>65227.703750000001</v>
      </c>
      <c r="H63" s="17">
        <v>755582.72212696006</v>
      </c>
    </row>
    <row r="64" spans="1:8" ht="16.899999999999999" customHeight="1" x14ac:dyDescent="0.25">
      <c r="A64" s="12"/>
      <c r="B64" s="18"/>
      <c r="C64" s="18" t="s">
        <v>63</v>
      </c>
      <c r="D64" s="17"/>
      <c r="E64" s="17"/>
      <c r="F64" s="17"/>
      <c r="G64" s="17"/>
      <c r="H64" s="17"/>
    </row>
    <row r="65" spans="1:8" ht="34.15" customHeight="1" x14ac:dyDescent="0.25">
      <c r="A65" s="12">
        <v>10</v>
      </c>
      <c r="B65" s="12" t="s">
        <v>62</v>
      </c>
      <c r="C65" s="5" t="s">
        <v>61</v>
      </c>
      <c r="D65" s="17">
        <f>D63 * 3%</f>
        <v>11001.175458564299</v>
      </c>
      <c r="E65" s="17">
        <f>E63 * 3%</f>
        <v>9709.4750927445002</v>
      </c>
      <c r="F65" s="17">
        <f>F63 * 3%</f>
        <v>0</v>
      </c>
      <c r="G65" s="17">
        <f>G63 * 3%</f>
        <v>1956.8311125</v>
      </c>
      <c r="H65" s="17">
        <f>SUM(D65:G65)</f>
        <v>22667.481663808798</v>
      </c>
    </row>
    <row r="66" spans="1:8" ht="16.899999999999999" customHeight="1" x14ac:dyDescent="0.25">
      <c r="A66" s="12"/>
      <c r="B66" s="18"/>
      <c r="C66" s="18" t="s">
        <v>60</v>
      </c>
      <c r="D66" s="17">
        <f>D65</f>
        <v>11001.175458564299</v>
      </c>
      <c r="E66" s="17">
        <f>E65</f>
        <v>9709.4750927445002</v>
      </c>
      <c r="F66" s="17">
        <f>F65</f>
        <v>0</v>
      </c>
      <c r="G66" s="17">
        <f>G65</f>
        <v>1956.8311125</v>
      </c>
      <c r="H66" s="17">
        <f>SUM(D66:G66)</f>
        <v>22667.481663808798</v>
      </c>
    </row>
    <row r="67" spans="1:8" ht="16.899999999999999" customHeight="1" x14ac:dyDescent="0.25">
      <c r="A67" s="12"/>
      <c r="B67" s="18"/>
      <c r="C67" s="18" t="s">
        <v>59</v>
      </c>
      <c r="D67" s="17">
        <f>D66 + D63</f>
        <v>377707.02407737431</v>
      </c>
      <c r="E67" s="17">
        <f>E66 + E63</f>
        <v>333358.64485089452</v>
      </c>
      <c r="F67" s="17">
        <f>F66 + F63</f>
        <v>0</v>
      </c>
      <c r="G67" s="17">
        <f>G66 + G63</f>
        <v>67184.534862500004</v>
      </c>
      <c r="H67" s="17">
        <f>SUM(D67:G67)</f>
        <v>778250.20379076886</v>
      </c>
    </row>
    <row r="68" spans="1:8" ht="16.899999999999999" customHeight="1" x14ac:dyDescent="0.25">
      <c r="A68" s="12"/>
      <c r="B68" s="18"/>
      <c r="C68" s="18" t="s">
        <v>58</v>
      </c>
      <c r="D68" s="17"/>
      <c r="E68" s="17"/>
      <c r="F68" s="17"/>
      <c r="G68" s="17"/>
      <c r="H68" s="17"/>
    </row>
    <row r="69" spans="1:8" ht="16.899999999999999" customHeight="1" x14ac:dyDescent="0.25">
      <c r="A69" s="12">
        <v>11</v>
      </c>
      <c r="B69" s="12" t="s">
        <v>57</v>
      </c>
      <c r="C69" s="5" t="s">
        <v>56</v>
      </c>
      <c r="D69" s="17">
        <f>D67 * 20%</f>
        <v>75541.40481547486</v>
      </c>
      <c r="E69" s="17">
        <f>E67 * 20%</f>
        <v>66671.728970178912</v>
      </c>
      <c r="F69" s="17">
        <f>F67 * 20%</f>
        <v>0</v>
      </c>
      <c r="G69" s="17">
        <f>G67 * 20%</f>
        <v>13436.906972500001</v>
      </c>
      <c r="H69" s="17">
        <f>SUM(D69:G69)</f>
        <v>155650.04075815377</v>
      </c>
    </row>
    <row r="70" spans="1:8" ht="16.899999999999999" customHeight="1" x14ac:dyDescent="0.25">
      <c r="A70" s="12"/>
      <c r="B70" s="18"/>
      <c r="C70" s="18" t="s">
        <v>55</v>
      </c>
      <c r="D70" s="17">
        <f>D69</f>
        <v>75541.40481547486</v>
      </c>
      <c r="E70" s="17">
        <f>E69</f>
        <v>66671.728970178912</v>
      </c>
      <c r="F70" s="17">
        <f>F69</f>
        <v>0</v>
      </c>
      <c r="G70" s="17">
        <f>G69</f>
        <v>13436.906972500001</v>
      </c>
      <c r="H70" s="17">
        <f>SUM(D70:G70)</f>
        <v>155650.04075815377</v>
      </c>
    </row>
    <row r="71" spans="1:8" ht="16.899999999999999" customHeight="1" x14ac:dyDescent="0.25">
      <c r="A71" s="12"/>
      <c r="B71" s="18"/>
      <c r="C71" s="18" t="s">
        <v>54</v>
      </c>
      <c r="D71" s="17">
        <f>D70 + D67</f>
        <v>453248.42889284919</v>
      </c>
      <c r="E71" s="17">
        <f>E70 + E67</f>
        <v>400030.37382107344</v>
      </c>
      <c r="F71" s="17">
        <f>F70 + F67</f>
        <v>0</v>
      </c>
      <c r="G71" s="17">
        <f>G70 + G67</f>
        <v>80621.441835000005</v>
      </c>
      <c r="H71" s="17">
        <f>SUM(D71:G71)</f>
        <v>933900.24454892264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  <pageSetUpPr fitToPage="1"/>
  </sheetPr>
  <dimension ref="A1:I71"/>
  <sheetViews>
    <sheetView zoomScale="90" zoomScaleNormal="90" workbookViewId="0">
      <selection activeCell="A14" sqref="A14"/>
    </sheetView>
  </sheetViews>
  <sheetFormatPr defaultColWidth="8.7109375" defaultRowHeight="15.75" x14ac:dyDescent="0.25"/>
  <cols>
    <col min="1" max="1" width="10.7109375" style="4" customWidth="1"/>
    <col min="2" max="2" width="66.28515625" style="4" customWidth="1"/>
    <col min="3" max="3" width="66.7109375" style="4" customWidth="1"/>
    <col min="4" max="4" width="21.7109375" style="4" customWidth="1"/>
    <col min="5" max="5" width="21.140625" style="4" customWidth="1"/>
    <col min="6" max="6" width="23" style="4" customWidth="1"/>
    <col min="7" max="7" width="16.7109375" style="4" customWidth="1"/>
    <col min="8" max="8" width="17.42578125" style="4" customWidth="1"/>
    <col min="9" max="9" width="8.7109375" style="4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2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9"/>
      <c r="B11" s="39"/>
      <c r="C11" s="32" t="s">
        <v>5</v>
      </c>
      <c r="E11" s="39"/>
      <c r="F11" s="39"/>
      <c r="G11" s="39"/>
      <c r="H11" s="39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3" t="s">
        <v>144</v>
      </c>
      <c r="B13" s="83"/>
      <c r="C13" s="83"/>
      <c r="D13" s="83"/>
      <c r="E13" s="83"/>
      <c r="F13" s="83"/>
      <c r="G13" s="83"/>
      <c r="H13" s="83"/>
    </row>
    <row r="14" spans="1:8" x14ac:dyDescent="0.25">
      <c r="A14" s="20"/>
      <c r="B14" s="20"/>
      <c r="C14" s="2" t="s">
        <v>1</v>
      </c>
      <c r="E14" s="20"/>
      <c r="F14" s="20"/>
      <c r="G14" s="20"/>
      <c r="H14" s="20"/>
    </row>
    <row r="15" spans="1:8" x14ac:dyDescent="0.25">
      <c r="A15" s="1"/>
      <c r="B15" s="1"/>
      <c r="C15" s="1"/>
      <c r="D15" s="1"/>
      <c r="E15" s="23"/>
      <c r="F15" s="1"/>
      <c r="G15" s="1"/>
      <c r="H15" s="1"/>
    </row>
    <row r="16" spans="1:8" x14ac:dyDescent="0.25">
      <c r="A16" s="1" t="s">
        <v>6</v>
      </c>
      <c r="B16" s="1"/>
      <c r="C16" s="1"/>
      <c r="D16" s="1"/>
      <c r="E16" s="1"/>
      <c r="F16" s="1"/>
      <c r="G16" s="1"/>
      <c r="H16" s="3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84" t="s">
        <v>2</v>
      </c>
      <c r="B18" s="84" t="s">
        <v>7</v>
      </c>
      <c r="C18" s="84" t="s">
        <v>8</v>
      </c>
      <c r="D18" s="85" t="s">
        <v>9</v>
      </c>
      <c r="E18" s="86"/>
      <c r="F18" s="86"/>
      <c r="G18" s="86"/>
      <c r="H18" s="87"/>
    </row>
    <row r="19" spans="1:8" ht="85.15" customHeight="1" x14ac:dyDescent="0.25">
      <c r="A19" s="84"/>
      <c r="B19" s="84"/>
      <c r="C19" s="84"/>
      <c r="D19" s="12" t="s">
        <v>10</v>
      </c>
      <c r="E19" s="12" t="s">
        <v>11</v>
      </c>
      <c r="F19" s="12" t="s">
        <v>12</v>
      </c>
      <c r="G19" s="12" t="s">
        <v>13</v>
      </c>
      <c r="H19" s="12" t="s">
        <v>14</v>
      </c>
    </row>
    <row r="20" spans="1:8" x14ac:dyDescent="0.25">
      <c r="A20" s="12">
        <v>1</v>
      </c>
      <c r="B20" s="12">
        <v>2</v>
      </c>
      <c r="C20" s="11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</row>
    <row r="21" spans="1:8" ht="16.899999999999999" customHeight="1" x14ac:dyDescent="0.25">
      <c r="A21" s="10"/>
      <c r="B21" s="18"/>
      <c r="C21" s="8" t="s">
        <v>15</v>
      </c>
      <c r="D21" s="17"/>
      <c r="E21" s="17"/>
      <c r="F21" s="17"/>
      <c r="G21" s="17"/>
      <c r="H21" s="17"/>
    </row>
    <row r="22" spans="1:8" x14ac:dyDescent="0.25">
      <c r="A22" s="10"/>
      <c r="B22" s="12"/>
      <c r="C22" s="31"/>
      <c r="D22" s="34"/>
      <c r="E22" s="34"/>
      <c r="F22" s="34"/>
      <c r="G22" s="17"/>
      <c r="H22" s="17">
        <f>SUM(D22:G22)</f>
        <v>0</v>
      </c>
    </row>
    <row r="23" spans="1:8" ht="16.899999999999999" customHeight="1" x14ac:dyDescent="0.25">
      <c r="A23" s="12"/>
      <c r="B23" s="18"/>
      <c r="C23" s="8" t="s">
        <v>16</v>
      </c>
      <c r="D23" s="17">
        <f>SUM(D22:D22)</f>
        <v>0</v>
      </c>
      <c r="E23" s="17">
        <f>SUM(E22:E22)</f>
        <v>0</v>
      </c>
      <c r="F23" s="17">
        <f>SUM(F22:F22)</f>
        <v>0</v>
      </c>
      <c r="G23" s="17">
        <f>SUM(G22:G22)</f>
        <v>0</v>
      </c>
      <c r="H23" s="17">
        <f>SUM(D23:G23)</f>
        <v>0</v>
      </c>
    </row>
    <row r="24" spans="1:8" ht="16.899999999999999" customHeight="1" x14ac:dyDescent="0.25">
      <c r="A24" s="12"/>
      <c r="B24" s="18"/>
      <c r="C24" s="7" t="s">
        <v>17</v>
      </c>
      <c r="D24" s="17"/>
      <c r="E24" s="17"/>
      <c r="F24" s="17"/>
      <c r="G24" s="17"/>
      <c r="H24" s="17"/>
    </row>
    <row r="25" spans="1:8" s="20" customFormat="1" ht="31.5" x14ac:dyDescent="0.25">
      <c r="A25" s="12">
        <v>1</v>
      </c>
      <c r="B25" s="12" t="s">
        <v>18</v>
      </c>
      <c r="C25" s="31" t="s">
        <v>19</v>
      </c>
      <c r="D25" s="17">
        <v>308227.5</v>
      </c>
      <c r="E25" s="17">
        <v>26907.72</v>
      </c>
      <c r="F25" s="17">
        <v>0</v>
      </c>
      <c r="G25" s="17">
        <v>0</v>
      </c>
      <c r="H25" s="17">
        <v>335135.21999999997</v>
      </c>
    </row>
    <row r="26" spans="1:8" x14ac:dyDescent="0.25">
      <c r="A26" s="12">
        <v>2</v>
      </c>
      <c r="B26" s="12" t="s">
        <v>20</v>
      </c>
      <c r="C26" s="31" t="s">
        <v>21</v>
      </c>
      <c r="D26" s="17">
        <v>29.05</v>
      </c>
      <c r="E26" s="17">
        <v>227021.6</v>
      </c>
      <c r="F26" s="17">
        <v>0</v>
      </c>
      <c r="G26" s="17">
        <v>0</v>
      </c>
      <c r="H26" s="17">
        <v>227050.65</v>
      </c>
    </row>
    <row r="27" spans="1:8" ht="16.899999999999999" customHeight="1" x14ac:dyDescent="0.25">
      <c r="A27" s="12"/>
      <c r="B27" s="18"/>
      <c r="C27" s="18" t="s">
        <v>22</v>
      </c>
      <c r="D27" s="17">
        <v>308256.55</v>
      </c>
      <c r="E27" s="17">
        <v>253929.32</v>
      </c>
      <c r="F27" s="17">
        <v>0</v>
      </c>
      <c r="G27" s="17">
        <v>0</v>
      </c>
      <c r="H27" s="17">
        <v>562185.87</v>
      </c>
    </row>
    <row r="28" spans="1:8" ht="16.899999999999999" customHeight="1" x14ac:dyDescent="0.25">
      <c r="A28" s="12"/>
      <c r="B28" s="18"/>
      <c r="C28" s="7" t="s">
        <v>23</v>
      </c>
      <c r="D28" s="17"/>
      <c r="E28" s="17"/>
      <c r="F28" s="17"/>
      <c r="G28" s="17"/>
      <c r="H28" s="17"/>
    </row>
    <row r="29" spans="1:8" s="20" customFormat="1" x14ac:dyDescent="0.25">
      <c r="A29" s="19"/>
      <c r="B29" s="19"/>
      <c r="C29" s="21"/>
      <c r="D29" s="17"/>
      <c r="E29" s="17"/>
      <c r="F29" s="17"/>
      <c r="G29" s="17"/>
      <c r="H29" s="17">
        <f>SUM(D29:G29)</f>
        <v>0</v>
      </c>
    </row>
    <row r="30" spans="1:8" ht="16.899999999999999" customHeight="1" x14ac:dyDescent="0.25">
      <c r="A30" s="12"/>
      <c r="B30" s="18"/>
      <c r="C30" s="18" t="s">
        <v>24</v>
      </c>
      <c r="D30" s="17">
        <f>SUM(D29:D29)</f>
        <v>0</v>
      </c>
      <c r="E30" s="17">
        <f>SUM(E29:E29)</f>
        <v>0</v>
      </c>
      <c r="F30" s="17">
        <f>SUM(F29:F29)</f>
        <v>0</v>
      </c>
      <c r="G30" s="17">
        <f>SUM(G29:G29)</f>
        <v>0</v>
      </c>
      <c r="H30" s="17">
        <f>SUM(D30:G30)</f>
        <v>0</v>
      </c>
    </row>
    <row r="31" spans="1:8" ht="16.899999999999999" customHeight="1" x14ac:dyDescent="0.25">
      <c r="A31" s="10"/>
      <c r="B31" s="18"/>
      <c r="C31" s="8" t="s">
        <v>25</v>
      </c>
      <c r="D31" s="17"/>
      <c r="E31" s="17"/>
      <c r="F31" s="17"/>
      <c r="G31" s="17"/>
      <c r="H31" s="17"/>
    </row>
    <row r="32" spans="1:8" x14ac:dyDescent="0.25">
      <c r="A32" s="10"/>
      <c r="B32" s="12"/>
      <c r="C32" s="9"/>
      <c r="D32" s="17"/>
      <c r="E32" s="17"/>
      <c r="F32" s="17"/>
      <c r="G32" s="17"/>
      <c r="H32" s="17">
        <f>SUM(D32:G32)</f>
        <v>0</v>
      </c>
    </row>
    <row r="33" spans="1:8" ht="16.899999999999999" customHeight="1" x14ac:dyDescent="0.25">
      <c r="A33" s="12"/>
      <c r="B33" s="18"/>
      <c r="C33" s="8" t="s">
        <v>26</v>
      </c>
      <c r="D33" s="17">
        <f>SUM(D32:D32)</f>
        <v>0</v>
      </c>
      <c r="E33" s="17">
        <f>SUM(E32:E32)</f>
        <v>0</v>
      </c>
      <c r="F33" s="17">
        <f>SUM(F32:F32)</f>
        <v>0</v>
      </c>
      <c r="G33" s="17">
        <f>SUM(G32:G32)</f>
        <v>0</v>
      </c>
      <c r="H33" s="17">
        <f>SUM(D33:G33)</f>
        <v>0</v>
      </c>
    </row>
    <row r="34" spans="1:8" ht="16.899999999999999" customHeight="1" x14ac:dyDescent="0.25">
      <c r="A34" s="12"/>
      <c r="B34" s="18"/>
      <c r="C34" s="7" t="s">
        <v>27</v>
      </c>
      <c r="D34" s="17"/>
      <c r="E34" s="17"/>
      <c r="F34" s="17"/>
      <c r="G34" s="17"/>
      <c r="H34" s="17"/>
    </row>
    <row r="35" spans="1:8" s="20" customFormat="1" x14ac:dyDescent="0.25">
      <c r="A35" s="19"/>
      <c r="B35" s="19"/>
      <c r="C35" s="21"/>
      <c r="D35" s="17"/>
      <c r="E35" s="17"/>
      <c r="F35" s="17"/>
      <c r="G35" s="17"/>
      <c r="H35" s="17">
        <f>SUM(D35:G35)</f>
        <v>0</v>
      </c>
    </row>
    <row r="36" spans="1:8" ht="16.899999999999999" customHeight="1" x14ac:dyDescent="0.25">
      <c r="A36" s="12"/>
      <c r="B36" s="18"/>
      <c r="C36" s="18" t="s">
        <v>28</v>
      </c>
      <c r="D36" s="17">
        <f>SUM(D35:D35)</f>
        <v>0</v>
      </c>
      <c r="E36" s="17">
        <f>SUM(E35:E35)</f>
        <v>0</v>
      </c>
      <c r="F36" s="17">
        <f>SUM(F35:F35)</f>
        <v>0</v>
      </c>
      <c r="G36" s="17">
        <f>SUM(G35:G35)</f>
        <v>0</v>
      </c>
      <c r="H36" s="17">
        <f>SUM(D36:G36)</f>
        <v>0</v>
      </c>
    </row>
    <row r="37" spans="1:8" ht="34.15" customHeight="1" x14ac:dyDescent="0.25">
      <c r="A37" s="12"/>
      <c r="B37" s="18"/>
      <c r="C37" s="7" t="s">
        <v>29</v>
      </c>
      <c r="D37" s="17"/>
      <c r="E37" s="17"/>
      <c r="F37" s="17"/>
      <c r="G37" s="17"/>
      <c r="H37" s="17"/>
    </row>
    <row r="38" spans="1:8" s="20" customFormat="1" x14ac:dyDescent="0.25">
      <c r="A38" s="19"/>
      <c r="B38" s="19"/>
      <c r="C38" s="21"/>
      <c r="D38" s="17"/>
      <c r="E38" s="17"/>
      <c r="F38" s="17"/>
      <c r="G38" s="17"/>
      <c r="H38" s="17">
        <f>SUM(D38:G38)</f>
        <v>0</v>
      </c>
    </row>
    <row r="39" spans="1:8" ht="16.899999999999999" customHeight="1" x14ac:dyDescent="0.25">
      <c r="A39" s="12"/>
      <c r="B39" s="18"/>
      <c r="C39" s="18" t="s">
        <v>30</v>
      </c>
      <c r="D39" s="17">
        <f>SUM(D38:D38)</f>
        <v>0</v>
      </c>
      <c r="E39" s="17">
        <f>SUM(E38:E38)</f>
        <v>0</v>
      </c>
      <c r="F39" s="17">
        <f>SUM(F38:F38)</f>
        <v>0</v>
      </c>
      <c r="G39" s="17">
        <f>SUM(G38:G38)</f>
        <v>0</v>
      </c>
      <c r="H39" s="17">
        <f>SUM(D39:G39)</f>
        <v>0</v>
      </c>
    </row>
    <row r="40" spans="1:8" ht="16.899999999999999" customHeight="1" x14ac:dyDescent="0.25">
      <c r="A40" s="12"/>
      <c r="B40" s="18"/>
      <c r="C40" s="7" t="s">
        <v>31</v>
      </c>
      <c r="D40" s="17"/>
      <c r="E40" s="17"/>
      <c r="F40" s="17"/>
      <c r="G40" s="17"/>
      <c r="H40" s="17"/>
    </row>
    <row r="41" spans="1:8" s="20" customFormat="1" x14ac:dyDescent="0.25">
      <c r="A41" s="19"/>
      <c r="B41" s="19"/>
      <c r="C41" s="21"/>
      <c r="D41" s="17"/>
      <c r="E41" s="17"/>
      <c r="F41" s="17"/>
      <c r="G41" s="17"/>
      <c r="H41" s="17">
        <f>SUM(D41:G41)</f>
        <v>0</v>
      </c>
    </row>
    <row r="42" spans="1:8" ht="16.899999999999999" customHeight="1" x14ac:dyDescent="0.25">
      <c r="A42" s="12"/>
      <c r="B42" s="18"/>
      <c r="C42" s="18" t="s">
        <v>32</v>
      </c>
      <c r="D42" s="17">
        <f>SUM(D41:D41)</f>
        <v>0</v>
      </c>
      <c r="E42" s="17">
        <f>SUM(E41:E41)</f>
        <v>0</v>
      </c>
      <c r="F42" s="17">
        <f>SUM(F41:F41)</f>
        <v>0</v>
      </c>
      <c r="G42" s="17">
        <f>SUM(G41:G41)</f>
        <v>0</v>
      </c>
      <c r="H42" s="17">
        <f>SUM(D42:G42)</f>
        <v>0</v>
      </c>
    </row>
    <row r="43" spans="1:8" ht="16.899999999999999" customHeight="1" x14ac:dyDescent="0.25">
      <c r="A43" s="12"/>
      <c r="B43" s="18"/>
      <c r="C43" s="18" t="s">
        <v>33</v>
      </c>
      <c r="D43" s="17">
        <v>308256.55</v>
      </c>
      <c r="E43" s="17">
        <v>253929.32</v>
      </c>
      <c r="F43" s="17">
        <v>0</v>
      </c>
      <c r="G43" s="17">
        <v>0</v>
      </c>
      <c r="H43" s="17">
        <v>562185.87</v>
      </c>
    </row>
    <row r="44" spans="1:8" ht="16.899999999999999" customHeight="1" x14ac:dyDescent="0.25">
      <c r="A44" s="12"/>
      <c r="B44" s="18"/>
      <c r="C44" s="7" t="s">
        <v>34</v>
      </c>
      <c r="D44" s="17"/>
      <c r="E44" s="17"/>
      <c r="F44" s="17"/>
      <c r="G44" s="17"/>
      <c r="H44" s="17"/>
    </row>
    <row r="45" spans="1:8" ht="31.5" x14ac:dyDescent="0.25">
      <c r="A45" s="12">
        <v>3</v>
      </c>
      <c r="B45" s="12" t="s">
        <v>35</v>
      </c>
      <c r="C45" s="31" t="s">
        <v>36</v>
      </c>
      <c r="D45" s="17">
        <v>7705.6875</v>
      </c>
      <c r="E45" s="17">
        <v>672.69299999999998</v>
      </c>
      <c r="F45" s="17">
        <v>0</v>
      </c>
      <c r="G45" s="17">
        <v>0</v>
      </c>
      <c r="H45" s="17">
        <v>8378.3804999999993</v>
      </c>
    </row>
    <row r="46" spans="1:8" ht="31.5" x14ac:dyDescent="0.25">
      <c r="A46" s="12">
        <v>4</v>
      </c>
      <c r="B46" s="12" t="s">
        <v>35</v>
      </c>
      <c r="C46" s="31" t="s">
        <v>37</v>
      </c>
      <c r="D46" s="17">
        <v>0.58099999999999996</v>
      </c>
      <c r="E46" s="17">
        <v>4540.4319999999998</v>
      </c>
      <c r="F46" s="17">
        <v>0</v>
      </c>
      <c r="G46" s="17">
        <v>0</v>
      </c>
      <c r="H46" s="17">
        <v>4541.0129999999999</v>
      </c>
    </row>
    <row r="47" spans="1:8" ht="16.899999999999999" customHeight="1" x14ac:dyDescent="0.25">
      <c r="A47" s="12"/>
      <c r="B47" s="18"/>
      <c r="C47" s="18" t="s">
        <v>38</v>
      </c>
      <c r="D47" s="17">
        <v>7706.2685000000001</v>
      </c>
      <c r="E47" s="17">
        <v>5213.125</v>
      </c>
      <c r="F47" s="17">
        <v>0</v>
      </c>
      <c r="G47" s="17">
        <v>0</v>
      </c>
      <c r="H47" s="17">
        <v>12919.3935</v>
      </c>
    </row>
    <row r="48" spans="1:8" ht="16.899999999999999" customHeight="1" x14ac:dyDescent="0.25">
      <c r="A48" s="12"/>
      <c r="B48" s="18"/>
      <c r="C48" s="18" t="s">
        <v>39</v>
      </c>
      <c r="D48" s="17">
        <v>315962.81849999999</v>
      </c>
      <c r="E48" s="17">
        <v>259142.44500000001</v>
      </c>
      <c r="F48" s="17">
        <v>0</v>
      </c>
      <c r="G48" s="17">
        <v>0</v>
      </c>
      <c r="H48" s="17">
        <v>575105.2635</v>
      </c>
    </row>
    <row r="49" spans="1:8" ht="16.899999999999999" customHeight="1" x14ac:dyDescent="0.25">
      <c r="A49" s="12"/>
      <c r="B49" s="18"/>
      <c r="C49" s="18" t="s">
        <v>40</v>
      </c>
      <c r="D49" s="17"/>
      <c r="E49" s="17"/>
      <c r="F49" s="17"/>
      <c r="G49" s="17"/>
      <c r="H49" s="17"/>
    </row>
    <row r="50" spans="1:8" ht="31.5" x14ac:dyDescent="0.25">
      <c r="A50" s="12">
        <v>5</v>
      </c>
      <c r="B50" s="12" t="s">
        <v>41</v>
      </c>
      <c r="C50" s="5" t="s">
        <v>42</v>
      </c>
      <c r="D50" s="17">
        <v>8245.8561937499999</v>
      </c>
      <c r="E50" s="17">
        <v>719.84877930000005</v>
      </c>
      <c r="F50" s="17">
        <v>0</v>
      </c>
      <c r="G50" s="17">
        <v>0</v>
      </c>
      <c r="H50" s="17">
        <v>8965.7049730500003</v>
      </c>
    </row>
    <row r="51" spans="1:8" x14ac:dyDescent="0.25">
      <c r="A51" s="12">
        <v>6</v>
      </c>
      <c r="B51" s="12" t="s">
        <v>43</v>
      </c>
      <c r="C51" s="5" t="s">
        <v>44</v>
      </c>
      <c r="D51" s="17">
        <v>0</v>
      </c>
      <c r="E51" s="17">
        <v>0</v>
      </c>
      <c r="F51" s="17">
        <v>0</v>
      </c>
      <c r="G51" s="17">
        <v>13006.1</v>
      </c>
      <c r="H51" s="17">
        <v>13006.1</v>
      </c>
    </row>
    <row r="52" spans="1:8" ht="31.5" x14ac:dyDescent="0.25">
      <c r="A52" s="12">
        <v>7</v>
      </c>
      <c r="B52" s="12" t="s">
        <v>41</v>
      </c>
      <c r="C52" s="5" t="s">
        <v>45</v>
      </c>
      <c r="D52" s="17">
        <v>0.77336910000000003</v>
      </c>
      <c r="E52" s="17">
        <v>6043.7690352</v>
      </c>
      <c r="F52" s="17">
        <v>0</v>
      </c>
      <c r="G52" s="17">
        <v>0</v>
      </c>
      <c r="H52" s="17">
        <v>6044.5424043000003</v>
      </c>
    </row>
    <row r="53" spans="1:8" ht="16.899999999999999" customHeight="1" x14ac:dyDescent="0.25">
      <c r="A53" s="12"/>
      <c r="B53" s="18"/>
      <c r="C53" s="18" t="s">
        <v>46</v>
      </c>
      <c r="D53" s="17">
        <v>8246.6295628499993</v>
      </c>
      <c r="E53" s="17">
        <v>6763.6178145000003</v>
      </c>
      <c r="F53" s="17">
        <v>0</v>
      </c>
      <c r="G53" s="17">
        <v>13006.1</v>
      </c>
      <c r="H53" s="17">
        <v>28016.347377350001</v>
      </c>
    </row>
    <row r="54" spans="1:8" ht="16.899999999999999" customHeight="1" x14ac:dyDescent="0.25">
      <c r="A54" s="12"/>
      <c r="B54" s="18"/>
      <c r="C54" s="18" t="s">
        <v>47</v>
      </c>
      <c r="D54" s="17">
        <v>324209.44806284999</v>
      </c>
      <c r="E54" s="17">
        <v>265906.06281450001</v>
      </c>
      <c r="F54" s="17">
        <v>0</v>
      </c>
      <c r="G54" s="17">
        <v>13006.1</v>
      </c>
      <c r="H54" s="17">
        <v>603121.61087734997</v>
      </c>
    </row>
    <row r="55" spans="1:8" ht="16.899999999999999" customHeight="1" x14ac:dyDescent="0.25">
      <c r="A55" s="12"/>
      <c r="B55" s="18"/>
      <c r="C55" s="18" t="s">
        <v>48</v>
      </c>
      <c r="D55" s="17"/>
      <c r="E55" s="17"/>
      <c r="F55" s="17"/>
      <c r="G55" s="17"/>
      <c r="H55" s="17"/>
    </row>
    <row r="56" spans="1:8" x14ac:dyDescent="0.25">
      <c r="A56" s="12"/>
      <c r="B56" s="12"/>
      <c r="C56" s="5"/>
      <c r="D56" s="17"/>
      <c r="E56" s="17"/>
      <c r="F56" s="17"/>
      <c r="G56" s="17"/>
      <c r="H56" s="17">
        <f>SUM(D56:G56)</f>
        <v>0</v>
      </c>
    </row>
    <row r="57" spans="1:8" ht="16.899999999999999" customHeight="1" x14ac:dyDescent="0.25">
      <c r="A57" s="12"/>
      <c r="B57" s="18"/>
      <c r="C57" s="18" t="s">
        <v>49</v>
      </c>
      <c r="D57" s="17">
        <f>SUM(D56:D56)</f>
        <v>0</v>
      </c>
      <c r="E57" s="17">
        <f>SUM(E56:E56)</f>
        <v>0</v>
      </c>
      <c r="F57" s="17">
        <f>SUM(F56:F56)</f>
        <v>0</v>
      </c>
      <c r="G57" s="17">
        <f>SUM(G56:G56)</f>
        <v>0</v>
      </c>
      <c r="H57" s="17">
        <f>SUM(D57:G57)</f>
        <v>0</v>
      </c>
    </row>
    <row r="58" spans="1:8" ht="16.899999999999999" customHeight="1" x14ac:dyDescent="0.25">
      <c r="A58" s="12"/>
      <c r="B58" s="18"/>
      <c r="C58" s="18" t="s">
        <v>50</v>
      </c>
      <c r="D58" s="17">
        <v>324209.44806284999</v>
      </c>
      <c r="E58" s="17">
        <v>265906.06281450001</v>
      </c>
      <c r="F58" s="17">
        <v>0</v>
      </c>
      <c r="G58" s="17">
        <v>13006.1</v>
      </c>
      <c r="H58" s="17">
        <v>603121.61087734997</v>
      </c>
    </row>
    <row r="59" spans="1:8" ht="153" customHeight="1" x14ac:dyDescent="0.25">
      <c r="A59" s="12"/>
      <c r="B59" s="18"/>
      <c r="C59" s="18" t="s">
        <v>51</v>
      </c>
      <c r="D59" s="17"/>
      <c r="E59" s="17"/>
      <c r="F59" s="17"/>
      <c r="G59" s="17"/>
      <c r="H59" s="17"/>
    </row>
    <row r="60" spans="1:8" x14ac:dyDescent="0.25">
      <c r="A60" s="12">
        <v>8</v>
      </c>
      <c r="B60" s="12" t="s">
        <v>52</v>
      </c>
      <c r="C60" s="5" t="s">
        <v>53</v>
      </c>
      <c r="D60" s="17">
        <v>0</v>
      </c>
      <c r="E60" s="17">
        <v>0</v>
      </c>
      <c r="F60" s="17">
        <v>0</v>
      </c>
      <c r="G60" s="17">
        <v>38479.769999999997</v>
      </c>
      <c r="H60" s="17">
        <v>38479.769999999997</v>
      </c>
    </row>
    <row r="61" spans="1:8" x14ac:dyDescent="0.25">
      <c r="A61" s="12">
        <v>9</v>
      </c>
      <c r="B61" s="12" t="s">
        <v>66</v>
      </c>
      <c r="C61" s="5" t="s">
        <v>53</v>
      </c>
      <c r="D61" s="17">
        <v>0</v>
      </c>
      <c r="E61" s="17">
        <v>0</v>
      </c>
      <c r="F61" s="17">
        <v>0</v>
      </c>
      <c r="G61" s="17">
        <v>4677.05</v>
      </c>
      <c r="H61" s="17">
        <v>4677.05</v>
      </c>
    </row>
    <row r="62" spans="1:8" ht="16.899999999999999" customHeight="1" x14ac:dyDescent="0.25">
      <c r="A62" s="12"/>
      <c r="B62" s="18"/>
      <c r="C62" s="18" t="s">
        <v>65</v>
      </c>
      <c r="D62" s="17">
        <v>0</v>
      </c>
      <c r="E62" s="17">
        <v>0</v>
      </c>
      <c r="F62" s="17">
        <v>0</v>
      </c>
      <c r="G62" s="17">
        <v>43156.82</v>
      </c>
      <c r="H62" s="17">
        <v>43156.82</v>
      </c>
    </row>
    <row r="63" spans="1:8" ht="16.899999999999999" customHeight="1" x14ac:dyDescent="0.25">
      <c r="A63" s="12"/>
      <c r="B63" s="18"/>
      <c r="C63" s="18" t="s">
        <v>64</v>
      </c>
      <c r="D63" s="17">
        <v>324209.44806284999</v>
      </c>
      <c r="E63" s="17">
        <v>265906.06281450001</v>
      </c>
      <c r="F63" s="17">
        <v>0</v>
      </c>
      <c r="G63" s="17">
        <v>56162.92</v>
      </c>
      <c r="H63" s="17">
        <v>646278.43087735004</v>
      </c>
    </row>
    <row r="64" spans="1:8" ht="16.899999999999999" customHeight="1" x14ac:dyDescent="0.25">
      <c r="A64" s="12"/>
      <c r="B64" s="18"/>
      <c r="C64" s="18" t="s">
        <v>63</v>
      </c>
      <c r="D64" s="17"/>
      <c r="E64" s="17"/>
      <c r="F64" s="17"/>
      <c r="G64" s="17"/>
      <c r="H64" s="17"/>
    </row>
    <row r="65" spans="1:8" ht="34.15" customHeight="1" x14ac:dyDescent="0.25">
      <c r="A65" s="12">
        <v>10</v>
      </c>
      <c r="B65" s="12" t="s">
        <v>62</v>
      </c>
      <c r="C65" s="5" t="s">
        <v>61</v>
      </c>
      <c r="D65" s="17">
        <f>D63 * 3%</f>
        <v>9726.2834418855</v>
      </c>
      <c r="E65" s="17">
        <f>E63 * 3%</f>
        <v>7977.181884435</v>
      </c>
      <c r="F65" s="17">
        <f>F63 * 3%</f>
        <v>0</v>
      </c>
      <c r="G65" s="17">
        <f>G63 * 3%</f>
        <v>1684.8875999999998</v>
      </c>
      <c r="H65" s="17">
        <f>SUM(D65:G65)</f>
        <v>19388.352926320498</v>
      </c>
    </row>
    <row r="66" spans="1:8" ht="16.899999999999999" customHeight="1" x14ac:dyDescent="0.25">
      <c r="A66" s="12"/>
      <c r="B66" s="18"/>
      <c r="C66" s="18" t="s">
        <v>60</v>
      </c>
      <c r="D66" s="17">
        <f>D65</f>
        <v>9726.2834418855</v>
      </c>
      <c r="E66" s="17">
        <f>E65</f>
        <v>7977.181884435</v>
      </c>
      <c r="F66" s="17">
        <f>F65</f>
        <v>0</v>
      </c>
      <c r="G66" s="17">
        <f>G65</f>
        <v>1684.8875999999998</v>
      </c>
      <c r="H66" s="17">
        <f>SUM(D66:G66)</f>
        <v>19388.352926320498</v>
      </c>
    </row>
    <row r="67" spans="1:8" ht="16.899999999999999" customHeight="1" x14ac:dyDescent="0.25">
      <c r="A67" s="12"/>
      <c r="B67" s="18"/>
      <c r="C67" s="18" t="s">
        <v>59</v>
      </c>
      <c r="D67" s="17">
        <f>D66 + D63</f>
        <v>333935.73150473548</v>
      </c>
      <c r="E67" s="17">
        <f>E66 + E63</f>
        <v>273883.24469893501</v>
      </c>
      <c r="F67" s="17">
        <f>F66 + F63</f>
        <v>0</v>
      </c>
      <c r="G67" s="17">
        <f>G66 + G63</f>
        <v>57847.8076</v>
      </c>
      <c r="H67" s="17">
        <f>SUM(D67:G67)</f>
        <v>665666.78380367043</v>
      </c>
    </row>
    <row r="68" spans="1:8" ht="16.899999999999999" customHeight="1" x14ac:dyDescent="0.25">
      <c r="A68" s="12"/>
      <c r="B68" s="18"/>
      <c r="C68" s="18" t="s">
        <v>58</v>
      </c>
      <c r="D68" s="17"/>
      <c r="E68" s="17"/>
      <c r="F68" s="17"/>
      <c r="G68" s="17"/>
      <c r="H68" s="17"/>
    </row>
    <row r="69" spans="1:8" ht="16.899999999999999" customHeight="1" x14ac:dyDescent="0.25">
      <c r="A69" s="12">
        <v>11</v>
      </c>
      <c r="B69" s="12" t="s">
        <v>57</v>
      </c>
      <c r="C69" s="5" t="s">
        <v>56</v>
      </c>
      <c r="D69" s="17">
        <f>D67 * 20%</f>
        <v>66787.146300947104</v>
      </c>
      <c r="E69" s="17">
        <f>E67 * 20%</f>
        <v>54776.648939787003</v>
      </c>
      <c r="F69" s="17">
        <f>F67 * 20%</f>
        <v>0</v>
      </c>
      <c r="G69" s="17">
        <f>G67 * 20%</f>
        <v>11569.561520000001</v>
      </c>
      <c r="H69" s="17">
        <f>SUM(D69:G69)</f>
        <v>133133.35676073411</v>
      </c>
    </row>
    <row r="70" spans="1:8" ht="16.899999999999999" customHeight="1" x14ac:dyDescent="0.25">
      <c r="A70" s="12"/>
      <c r="B70" s="18"/>
      <c r="C70" s="18" t="s">
        <v>55</v>
      </c>
      <c r="D70" s="17">
        <f>D69</f>
        <v>66787.146300947104</v>
      </c>
      <c r="E70" s="17">
        <f>E69</f>
        <v>54776.648939787003</v>
      </c>
      <c r="F70" s="17">
        <f>F69</f>
        <v>0</v>
      </c>
      <c r="G70" s="17">
        <f>G69</f>
        <v>11569.561520000001</v>
      </c>
      <c r="H70" s="17">
        <f>SUM(D70:G70)</f>
        <v>133133.35676073411</v>
      </c>
    </row>
    <row r="71" spans="1:8" ht="16.899999999999999" customHeight="1" x14ac:dyDescent="0.25">
      <c r="A71" s="12"/>
      <c r="B71" s="18"/>
      <c r="C71" s="18" t="s">
        <v>54</v>
      </c>
      <c r="D71" s="17">
        <f>D70 + D67</f>
        <v>400722.8778056826</v>
      </c>
      <c r="E71" s="17">
        <f>E70 + E67</f>
        <v>328659.89363872202</v>
      </c>
      <c r="F71" s="17">
        <f>F70 + F67</f>
        <v>0</v>
      </c>
      <c r="G71" s="17">
        <f>G70 + G67</f>
        <v>69417.369120000003</v>
      </c>
      <c r="H71" s="17">
        <f>SUM(D71:G71)</f>
        <v>798800.14056440466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69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72</v>
      </c>
      <c r="C13" s="24" t="s">
        <v>73</v>
      </c>
      <c r="D13" s="16">
        <v>308227.5</v>
      </c>
      <c r="E13" s="16">
        <v>26907.72</v>
      </c>
      <c r="F13" s="16">
        <v>0</v>
      </c>
      <c r="G13" s="16">
        <v>0</v>
      </c>
      <c r="H13" s="16">
        <v>335135.21999999997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308227.5</v>
      </c>
      <c r="E14" s="16">
        <v>26907.72</v>
      </c>
      <c r="F14" s="16">
        <v>0</v>
      </c>
      <c r="G14" s="16">
        <v>0</v>
      </c>
      <c r="H14" s="16">
        <v>335135.21999999997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53</v>
      </c>
      <c r="D13" s="16">
        <v>0</v>
      </c>
      <c r="E13" s="16">
        <v>0</v>
      </c>
      <c r="F13" s="16">
        <v>0</v>
      </c>
      <c r="G13" s="16">
        <v>38479.769999999997</v>
      </c>
      <c r="H13" s="16">
        <v>38479.769999999997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38479.769999999997</v>
      </c>
      <c r="H14" s="16">
        <v>38479.769999999997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77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70</v>
      </c>
      <c r="C7" s="28" t="s">
        <v>78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79</v>
      </c>
      <c r="C13" s="24" t="s">
        <v>80</v>
      </c>
      <c r="D13" s="16">
        <v>29.05</v>
      </c>
      <c r="E13" s="16">
        <v>227021.6</v>
      </c>
      <c r="F13" s="16">
        <v>0</v>
      </c>
      <c r="G13" s="16">
        <v>0</v>
      </c>
      <c r="H13" s="16">
        <v>227050.65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29.05</v>
      </c>
      <c r="E14" s="16">
        <v>227021.6</v>
      </c>
      <c r="F14" s="16">
        <v>0</v>
      </c>
      <c r="G14" s="16">
        <v>0</v>
      </c>
      <c r="H14" s="16">
        <v>227050.65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81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83</v>
      </c>
      <c r="C13" s="24" t="s">
        <v>84</v>
      </c>
      <c r="D13" s="16">
        <v>0</v>
      </c>
      <c r="E13" s="16">
        <v>0</v>
      </c>
      <c r="F13" s="16">
        <v>0</v>
      </c>
      <c r="G13" s="16">
        <v>13006.1</v>
      </c>
      <c r="H13" s="16">
        <v>13006.1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13006.1</v>
      </c>
      <c r="H14" s="16">
        <v>13006.1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86</v>
      </c>
      <c r="D13" s="16">
        <v>0</v>
      </c>
      <c r="E13" s="16">
        <v>0</v>
      </c>
      <c r="F13" s="16">
        <v>0</v>
      </c>
      <c r="G13" s="16">
        <v>4677.05</v>
      </c>
      <c r="H13" s="16">
        <v>4677.05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4677.05</v>
      </c>
      <c r="H14" s="16">
        <v>4677.05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J71"/>
  <sheetViews>
    <sheetView zoomScale="90" zoomScaleNormal="90" workbookViewId="0">
      <selection activeCell="A14" sqref="A14"/>
    </sheetView>
  </sheetViews>
  <sheetFormatPr defaultColWidth="8.7109375" defaultRowHeight="15.75" x14ac:dyDescent="0.25"/>
  <cols>
    <col min="1" max="1" width="10.7109375" style="4" customWidth="1"/>
    <col min="2" max="2" width="66.28515625" style="4" customWidth="1"/>
    <col min="3" max="3" width="66.7109375" style="4" customWidth="1"/>
    <col min="4" max="4" width="21.7109375" style="4" customWidth="1"/>
    <col min="5" max="5" width="21.140625" style="4" customWidth="1"/>
    <col min="6" max="6" width="23" style="4" customWidth="1"/>
    <col min="7" max="7" width="16.7109375" style="4" customWidth="1"/>
    <col min="8" max="8" width="17.42578125" style="4" customWidth="1"/>
    <col min="9" max="9" width="26.42578125" style="4" customWidth="1"/>
    <col min="10" max="10" width="20.28515625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2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9"/>
      <c r="B11" s="39"/>
      <c r="C11" s="32" t="s">
        <v>5</v>
      </c>
      <c r="E11" s="39"/>
      <c r="F11" s="39"/>
      <c r="G11" s="39"/>
      <c r="H11" s="39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3" t="s">
        <v>144</v>
      </c>
      <c r="B13" s="83"/>
      <c r="C13" s="83"/>
      <c r="D13" s="83"/>
      <c r="E13" s="83"/>
      <c r="F13" s="83"/>
      <c r="G13" s="83"/>
      <c r="H13" s="83"/>
    </row>
    <row r="14" spans="1:8" x14ac:dyDescent="0.25">
      <c r="A14" s="20"/>
      <c r="B14" s="20"/>
      <c r="C14" s="2" t="s">
        <v>1</v>
      </c>
      <c r="E14" s="20"/>
      <c r="F14" s="20"/>
      <c r="G14" s="20"/>
      <c r="H14" s="20"/>
    </row>
    <row r="15" spans="1:8" x14ac:dyDescent="0.25">
      <c r="A15" s="1"/>
      <c r="B15" s="1"/>
      <c r="C15" s="1"/>
      <c r="D15" s="1"/>
      <c r="E15" s="23"/>
      <c r="F15" s="1"/>
      <c r="G15" s="1"/>
      <c r="H15" s="1"/>
    </row>
    <row r="16" spans="1:8" x14ac:dyDescent="0.25">
      <c r="A16" s="1" t="s">
        <v>6</v>
      </c>
      <c r="B16" s="1"/>
      <c r="C16" s="1"/>
      <c r="D16" s="1"/>
      <c r="E16" s="1"/>
      <c r="F16" s="1"/>
      <c r="G16" s="1"/>
      <c r="H16" s="3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84" t="s">
        <v>2</v>
      </c>
      <c r="B18" s="84" t="s">
        <v>7</v>
      </c>
      <c r="C18" s="84" t="s">
        <v>8</v>
      </c>
      <c r="D18" s="85" t="s">
        <v>9</v>
      </c>
      <c r="E18" s="86"/>
      <c r="F18" s="86"/>
      <c r="G18" s="86"/>
      <c r="H18" s="87"/>
    </row>
    <row r="19" spans="1:8" ht="85.15" customHeight="1" x14ac:dyDescent="0.25">
      <c r="A19" s="84"/>
      <c r="B19" s="84"/>
      <c r="C19" s="84"/>
      <c r="D19" s="12" t="s">
        <v>10</v>
      </c>
      <c r="E19" s="12" t="s">
        <v>11</v>
      </c>
      <c r="F19" s="12" t="s">
        <v>12</v>
      </c>
      <c r="G19" s="12" t="s">
        <v>13</v>
      </c>
      <c r="H19" s="12" t="s">
        <v>14</v>
      </c>
    </row>
    <row r="20" spans="1:8" x14ac:dyDescent="0.25">
      <c r="A20" s="12">
        <v>1</v>
      </c>
      <c r="B20" s="12">
        <v>2</v>
      </c>
      <c r="C20" s="11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</row>
    <row r="21" spans="1:8" ht="16.899999999999999" customHeight="1" x14ac:dyDescent="0.25">
      <c r="A21" s="10"/>
      <c r="B21" s="18"/>
      <c r="C21" s="8" t="s">
        <v>15</v>
      </c>
      <c r="D21" s="17"/>
      <c r="E21" s="17"/>
      <c r="F21" s="17"/>
      <c r="G21" s="17"/>
      <c r="H21" s="17"/>
    </row>
    <row r="22" spans="1:8" x14ac:dyDescent="0.25">
      <c r="A22" s="10"/>
      <c r="B22" s="12"/>
      <c r="C22" s="31"/>
      <c r="D22" s="34"/>
      <c r="E22" s="34"/>
      <c r="F22" s="34"/>
      <c r="G22" s="17"/>
      <c r="H22" s="17">
        <f>SUM(D22:G22)</f>
        <v>0</v>
      </c>
    </row>
    <row r="23" spans="1:8" ht="16.899999999999999" customHeight="1" x14ac:dyDescent="0.25">
      <c r="A23" s="12"/>
      <c r="B23" s="18"/>
      <c r="C23" s="8" t="s">
        <v>16</v>
      </c>
      <c r="D23" s="17">
        <f>SUM(D22:D22)</f>
        <v>0</v>
      </c>
      <c r="E23" s="17">
        <f>SUM(E22:E22)</f>
        <v>0</v>
      </c>
      <c r="F23" s="17">
        <f>SUM(F22:F22)</f>
        <v>0</v>
      </c>
      <c r="G23" s="17">
        <f>SUM(G22:G22)</f>
        <v>0</v>
      </c>
      <c r="H23" s="17">
        <f>SUM(D23:G23)</f>
        <v>0</v>
      </c>
    </row>
    <row r="24" spans="1:8" ht="16.899999999999999" customHeight="1" x14ac:dyDescent="0.25">
      <c r="A24" s="12"/>
      <c r="B24" s="18"/>
      <c r="C24" s="7" t="s">
        <v>17</v>
      </c>
      <c r="D24" s="17"/>
      <c r="E24" s="17"/>
      <c r="F24" s="17"/>
      <c r="G24" s="17"/>
      <c r="H24" s="17"/>
    </row>
    <row r="25" spans="1:8" s="20" customFormat="1" ht="31.5" x14ac:dyDescent="0.25">
      <c r="A25" s="12">
        <v>1</v>
      </c>
      <c r="B25" s="12" t="s">
        <v>18</v>
      </c>
      <c r="C25" s="31" t="s">
        <v>19</v>
      </c>
      <c r="D25" s="17">
        <f>'ОСР 525-02-01 (5)'!D14</f>
        <v>1129775.02</v>
      </c>
      <c r="E25" s="17">
        <f>'ОСР 525-02-01 (5)'!E14</f>
        <v>98627.38</v>
      </c>
      <c r="F25" s="17">
        <v>0</v>
      </c>
      <c r="G25" s="17">
        <v>0</v>
      </c>
      <c r="H25" s="17">
        <f>D25+E25+F25+G25</f>
        <v>1228402.3999999999</v>
      </c>
    </row>
    <row r="26" spans="1:8" x14ac:dyDescent="0.25">
      <c r="A26" s="12">
        <v>2</v>
      </c>
      <c r="B26" s="12" t="s">
        <v>20</v>
      </c>
      <c r="C26" s="31" t="s">
        <v>21</v>
      </c>
      <c r="D26" s="17">
        <f>'ОСР 518-02-01 (5)'!D14</f>
        <v>106.48</v>
      </c>
      <c r="E26" s="17">
        <f>'ОСР 518-02-01 (5)'!E14</f>
        <v>832123.46</v>
      </c>
      <c r="F26" s="17">
        <v>0</v>
      </c>
      <c r="G26" s="17">
        <v>0</v>
      </c>
      <c r="H26" s="17">
        <f t="shared" ref="H26:H27" si="0">D26+E26+F26+G26</f>
        <v>832229.94</v>
      </c>
    </row>
    <row r="27" spans="1:8" ht="16.899999999999999" customHeight="1" x14ac:dyDescent="0.25">
      <c r="A27" s="12"/>
      <c r="B27" s="18"/>
      <c r="C27" s="18" t="s">
        <v>22</v>
      </c>
      <c r="D27" s="17">
        <f>D25+D26</f>
        <v>1129881.5</v>
      </c>
      <c r="E27" s="17">
        <f>E25+E26</f>
        <v>930750.84</v>
      </c>
      <c r="F27" s="17">
        <v>0</v>
      </c>
      <c r="G27" s="17">
        <v>0</v>
      </c>
      <c r="H27" s="17">
        <f t="shared" si="0"/>
        <v>2060632.3399999999</v>
      </c>
    </row>
    <row r="28" spans="1:8" ht="16.899999999999999" customHeight="1" x14ac:dyDescent="0.25">
      <c r="A28" s="12"/>
      <c r="B28" s="18"/>
      <c r="C28" s="7" t="s">
        <v>23</v>
      </c>
      <c r="D28" s="17"/>
      <c r="E28" s="17"/>
      <c r="F28" s="17"/>
      <c r="G28" s="17"/>
      <c r="H28" s="17"/>
    </row>
    <row r="29" spans="1:8" s="20" customFormat="1" x14ac:dyDescent="0.25">
      <c r="A29" s="19"/>
      <c r="B29" s="19"/>
      <c r="C29" s="21"/>
      <c r="D29" s="17"/>
      <c r="E29" s="17"/>
      <c r="F29" s="17"/>
      <c r="G29" s="17"/>
      <c r="H29" s="17">
        <f>SUM(D29:G29)</f>
        <v>0</v>
      </c>
    </row>
    <row r="30" spans="1:8" ht="16.899999999999999" customHeight="1" x14ac:dyDescent="0.25">
      <c r="A30" s="12"/>
      <c r="B30" s="18"/>
      <c r="C30" s="18" t="s">
        <v>24</v>
      </c>
      <c r="D30" s="17">
        <f>SUM(D29:D29)</f>
        <v>0</v>
      </c>
      <c r="E30" s="17">
        <f>SUM(E29:E29)</f>
        <v>0</v>
      </c>
      <c r="F30" s="17">
        <f>SUM(F29:F29)</f>
        <v>0</v>
      </c>
      <c r="G30" s="17">
        <f>SUM(G29:G29)</f>
        <v>0</v>
      </c>
      <c r="H30" s="17">
        <f>SUM(D30:G30)</f>
        <v>0</v>
      </c>
    </row>
    <row r="31" spans="1:8" ht="16.899999999999999" customHeight="1" x14ac:dyDescent="0.25">
      <c r="A31" s="10"/>
      <c r="B31" s="18"/>
      <c r="C31" s="8" t="s">
        <v>25</v>
      </c>
      <c r="D31" s="17"/>
      <c r="E31" s="17"/>
      <c r="F31" s="17"/>
      <c r="G31" s="17"/>
      <c r="H31" s="17"/>
    </row>
    <row r="32" spans="1:8" x14ac:dyDescent="0.25">
      <c r="A32" s="10"/>
      <c r="B32" s="12"/>
      <c r="C32" s="9"/>
      <c r="D32" s="17"/>
      <c r="E32" s="17"/>
      <c r="F32" s="17"/>
      <c r="G32" s="17"/>
      <c r="H32" s="17">
        <f>SUM(D32:G32)</f>
        <v>0</v>
      </c>
    </row>
    <row r="33" spans="1:8" ht="16.899999999999999" customHeight="1" x14ac:dyDescent="0.25">
      <c r="A33" s="12"/>
      <c r="B33" s="18"/>
      <c r="C33" s="8" t="s">
        <v>26</v>
      </c>
      <c r="D33" s="17">
        <f>SUM(D32:D32)</f>
        <v>0</v>
      </c>
      <c r="E33" s="17">
        <f>SUM(E32:E32)</f>
        <v>0</v>
      </c>
      <c r="F33" s="17">
        <f>SUM(F32:F32)</f>
        <v>0</v>
      </c>
      <c r="G33" s="17">
        <f>SUM(G32:G32)</f>
        <v>0</v>
      </c>
      <c r="H33" s="17">
        <f>SUM(D33:G33)</f>
        <v>0</v>
      </c>
    </row>
    <row r="34" spans="1:8" ht="16.899999999999999" customHeight="1" x14ac:dyDescent="0.25">
      <c r="A34" s="12"/>
      <c r="B34" s="18"/>
      <c r="C34" s="7" t="s">
        <v>27</v>
      </c>
      <c r="D34" s="17"/>
      <c r="E34" s="17"/>
      <c r="F34" s="17"/>
      <c r="G34" s="17"/>
      <c r="H34" s="17"/>
    </row>
    <row r="35" spans="1:8" s="20" customFormat="1" x14ac:dyDescent="0.25">
      <c r="A35" s="19"/>
      <c r="B35" s="19"/>
      <c r="C35" s="21"/>
      <c r="D35" s="17"/>
      <c r="E35" s="17"/>
      <c r="F35" s="17"/>
      <c r="G35" s="17"/>
      <c r="H35" s="17">
        <f>SUM(D35:G35)</f>
        <v>0</v>
      </c>
    </row>
    <row r="36" spans="1:8" ht="16.899999999999999" customHeight="1" x14ac:dyDescent="0.25">
      <c r="A36" s="12"/>
      <c r="B36" s="18"/>
      <c r="C36" s="18" t="s">
        <v>28</v>
      </c>
      <c r="D36" s="17">
        <f>SUM(D35:D35)</f>
        <v>0</v>
      </c>
      <c r="E36" s="17">
        <f>SUM(E35:E35)</f>
        <v>0</v>
      </c>
      <c r="F36" s="17">
        <f>SUM(F35:F35)</f>
        <v>0</v>
      </c>
      <c r="G36" s="17">
        <f>SUM(G35:G35)</f>
        <v>0</v>
      </c>
      <c r="H36" s="17">
        <f>SUM(D36:G36)</f>
        <v>0</v>
      </c>
    </row>
    <row r="37" spans="1:8" ht="34.15" customHeight="1" x14ac:dyDescent="0.25">
      <c r="A37" s="12"/>
      <c r="B37" s="18"/>
      <c r="C37" s="7" t="s">
        <v>29</v>
      </c>
      <c r="D37" s="17"/>
      <c r="E37" s="17"/>
      <c r="F37" s="17"/>
      <c r="G37" s="17"/>
      <c r="H37" s="17"/>
    </row>
    <row r="38" spans="1:8" s="20" customFormat="1" x14ac:dyDescent="0.25">
      <c r="A38" s="19"/>
      <c r="B38" s="19"/>
      <c r="C38" s="21"/>
      <c r="D38" s="17"/>
      <c r="E38" s="17"/>
      <c r="F38" s="17"/>
      <c r="G38" s="17"/>
      <c r="H38" s="17">
        <f>SUM(D38:G38)</f>
        <v>0</v>
      </c>
    </row>
    <row r="39" spans="1:8" ht="16.899999999999999" customHeight="1" x14ac:dyDescent="0.25">
      <c r="A39" s="12"/>
      <c r="B39" s="18"/>
      <c r="C39" s="18" t="s">
        <v>30</v>
      </c>
      <c r="D39" s="17">
        <f>SUM(D38:D38)</f>
        <v>0</v>
      </c>
      <c r="E39" s="17">
        <f>SUM(E38:E38)</f>
        <v>0</v>
      </c>
      <c r="F39" s="17">
        <f>SUM(F38:F38)</f>
        <v>0</v>
      </c>
      <c r="G39" s="17">
        <f>SUM(G38:G38)</f>
        <v>0</v>
      </c>
      <c r="H39" s="17">
        <f>SUM(D39:G39)</f>
        <v>0</v>
      </c>
    </row>
    <row r="40" spans="1:8" ht="16.899999999999999" customHeight="1" x14ac:dyDescent="0.25">
      <c r="A40" s="12"/>
      <c r="B40" s="18"/>
      <c r="C40" s="7" t="s">
        <v>31</v>
      </c>
      <c r="D40" s="17"/>
      <c r="E40" s="17"/>
      <c r="F40" s="17"/>
      <c r="G40" s="17"/>
      <c r="H40" s="17"/>
    </row>
    <row r="41" spans="1:8" s="20" customFormat="1" x14ac:dyDescent="0.25">
      <c r="A41" s="19"/>
      <c r="B41" s="19"/>
      <c r="C41" s="21"/>
      <c r="D41" s="17"/>
      <c r="E41" s="17"/>
      <c r="F41" s="17"/>
      <c r="G41" s="17"/>
      <c r="H41" s="17">
        <f>SUM(D41:G41)</f>
        <v>0</v>
      </c>
    </row>
    <row r="42" spans="1:8" ht="16.899999999999999" customHeight="1" x14ac:dyDescent="0.25">
      <c r="A42" s="12"/>
      <c r="B42" s="18"/>
      <c r="C42" s="18" t="s">
        <v>32</v>
      </c>
      <c r="D42" s="17">
        <f>SUM(D41:D41)</f>
        <v>0</v>
      </c>
      <c r="E42" s="17">
        <f>SUM(E41:E41)</f>
        <v>0</v>
      </c>
      <c r="F42" s="17">
        <f>SUM(F41:F41)</f>
        <v>0</v>
      </c>
      <c r="G42" s="17">
        <f>SUM(G41:G41)</f>
        <v>0</v>
      </c>
      <c r="H42" s="17">
        <f>SUM(D42:G42)</f>
        <v>0</v>
      </c>
    </row>
    <row r="43" spans="1:8" ht="16.899999999999999" customHeight="1" x14ac:dyDescent="0.25">
      <c r="A43" s="12"/>
      <c r="B43" s="18"/>
      <c r="C43" s="18" t="s">
        <v>33</v>
      </c>
      <c r="D43" s="17">
        <f>D27+D23+D30+D33+D36+D39+D42</f>
        <v>1129881.5</v>
      </c>
      <c r="E43" s="17">
        <f>E27+E23+E30+E33+E36+E39+E42</f>
        <v>930750.84</v>
      </c>
      <c r="F43" s="17">
        <v>0</v>
      </c>
      <c r="G43" s="17">
        <v>0</v>
      </c>
      <c r="H43" s="17">
        <f t="shared" ref="H43:H54" si="1">D43+E43+F43+G43</f>
        <v>2060632.3399999999</v>
      </c>
    </row>
    <row r="44" spans="1:8" ht="16.899999999999999" customHeight="1" x14ac:dyDescent="0.25">
      <c r="A44" s="12"/>
      <c r="B44" s="18"/>
      <c r="C44" s="7" t="s">
        <v>34</v>
      </c>
      <c r="D44" s="17"/>
      <c r="E44" s="17"/>
      <c r="F44" s="17"/>
      <c r="G44" s="17"/>
      <c r="H44" s="17"/>
    </row>
    <row r="45" spans="1:8" ht="31.5" x14ac:dyDescent="0.25">
      <c r="A45" s="12">
        <v>3</v>
      </c>
      <c r="B45" s="12" t="s">
        <v>35</v>
      </c>
      <c r="C45" s="31" t="s">
        <v>36</v>
      </c>
      <c r="D45" s="17">
        <v>28244.3734</v>
      </c>
      <c r="E45" s="17">
        <v>2465.6844299999998</v>
      </c>
      <c r="F45" s="17">
        <v>0</v>
      </c>
      <c r="G45" s="17">
        <v>0</v>
      </c>
      <c r="H45" s="17">
        <f t="shared" si="1"/>
        <v>30710.057830000002</v>
      </c>
    </row>
    <row r="46" spans="1:8" ht="31.5" x14ac:dyDescent="0.25">
      <c r="A46" s="12">
        <v>4</v>
      </c>
      <c r="B46" s="12" t="s">
        <v>35</v>
      </c>
      <c r="C46" s="31" t="s">
        <v>37</v>
      </c>
      <c r="D46" s="17">
        <v>2.1295899999999999</v>
      </c>
      <c r="E46" s="17">
        <v>16642.469160000001</v>
      </c>
      <c r="F46" s="17">
        <v>0</v>
      </c>
      <c r="G46" s="17">
        <v>0</v>
      </c>
      <c r="H46" s="17">
        <f t="shared" si="1"/>
        <v>16644.598750000001</v>
      </c>
    </row>
    <row r="47" spans="1:8" ht="16.899999999999999" customHeight="1" x14ac:dyDescent="0.25">
      <c r="A47" s="12"/>
      <c r="B47" s="18"/>
      <c r="C47" s="18" t="s">
        <v>38</v>
      </c>
      <c r="D47" s="17">
        <f>D45+D46</f>
        <v>28246.502990000001</v>
      </c>
      <c r="E47" s="17">
        <f>E45+E46</f>
        <v>19108.153590000002</v>
      </c>
      <c r="F47" s="17">
        <v>0</v>
      </c>
      <c r="G47" s="17">
        <v>0</v>
      </c>
      <c r="H47" s="17">
        <f t="shared" si="1"/>
        <v>47354.656580000003</v>
      </c>
    </row>
    <row r="48" spans="1:8" ht="16.899999999999999" customHeight="1" x14ac:dyDescent="0.25">
      <c r="A48" s="12"/>
      <c r="B48" s="18"/>
      <c r="C48" s="18" t="s">
        <v>39</v>
      </c>
      <c r="D48" s="17">
        <f>D47+D43</f>
        <v>1158128.0029899999</v>
      </c>
      <c r="E48" s="17">
        <f>E47+E43</f>
        <v>949858.99358999997</v>
      </c>
      <c r="F48" s="17">
        <v>0</v>
      </c>
      <c r="G48" s="17">
        <v>0</v>
      </c>
      <c r="H48" s="17">
        <f t="shared" si="1"/>
        <v>2107986.99658</v>
      </c>
    </row>
    <row r="49" spans="1:8" ht="16.899999999999999" customHeight="1" x14ac:dyDescent="0.25">
      <c r="A49" s="12"/>
      <c r="B49" s="18"/>
      <c r="C49" s="18" t="s">
        <v>40</v>
      </c>
      <c r="D49" s="17"/>
      <c r="E49" s="17"/>
      <c r="F49" s="17"/>
      <c r="G49" s="17"/>
      <c r="H49" s="17"/>
    </row>
    <row r="50" spans="1:8" ht="31.5" x14ac:dyDescent="0.25">
      <c r="A50" s="12">
        <v>5</v>
      </c>
      <c r="B50" s="12" t="s">
        <v>41</v>
      </c>
      <c r="C50" s="5" t="s">
        <v>42</v>
      </c>
      <c r="D50" s="17">
        <v>30224.30629</v>
      </c>
      <c r="E50" s="17">
        <v>2638.52891</v>
      </c>
      <c r="F50" s="17">
        <v>0</v>
      </c>
      <c r="G50" s="17">
        <v>0</v>
      </c>
      <c r="H50" s="17">
        <f t="shared" si="1"/>
        <v>32862.835200000001</v>
      </c>
    </row>
    <row r="51" spans="1:8" x14ac:dyDescent="0.25">
      <c r="A51" s="12">
        <v>6</v>
      </c>
      <c r="B51" s="12" t="s">
        <v>43</v>
      </c>
      <c r="C51" s="5" t="s">
        <v>44</v>
      </c>
      <c r="D51" s="17">
        <v>0</v>
      </c>
      <c r="E51" s="17">
        <v>0</v>
      </c>
      <c r="F51" s="17">
        <v>0</v>
      </c>
      <c r="G51" s="17">
        <v>47672.472179999997</v>
      </c>
      <c r="H51" s="17">
        <f t="shared" si="1"/>
        <v>47672.472179999997</v>
      </c>
    </row>
    <row r="52" spans="1:8" ht="31.5" x14ac:dyDescent="0.25">
      <c r="A52" s="12">
        <v>7</v>
      </c>
      <c r="B52" s="12" t="s">
        <v>41</v>
      </c>
      <c r="C52" s="5" t="s">
        <v>45</v>
      </c>
      <c r="D52" s="17">
        <v>2.8347000000000002</v>
      </c>
      <c r="E52" s="17">
        <v>22152.790710000001</v>
      </c>
      <c r="F52" s="17">
        <v>0</v>
      </c>
      <c r="G52" s="17">
        <v>0</v>
      </c>
      <c r="H52" s="17">
        <f t="shared" si="1"/>
        <v>22155.625410000001</v>
      </c>
    </row>
    <row r="53" spans="1:8" ht="16.899999999999999" customHeight="1" x14ac:dyDescent="0.25">
      <c r="A53" s="12"/>
      <c r="B53" s="18"/>
      <c r="C53" s="18" t="s">
        <v>46</v>
      </c>
      <c r="D53" s="17">
        <f>D52+D50+D51</f>
        <v>30227.14099</v>
      </c>
      <c r="E53" s="17">
        <f t="shared" ref="E53:G53" si="2">E52+E50+E51</f>
        <v>24791.319620000002</v>
      </c>
      <c r="F53" s="17">
        <f t="shared" si="2"/>
        <v>0</v>
      </c>
      <c r="G53" s="17">
        <f t="shared" si="2"/>
        <v>47672.472179999997</v>
      </c>
      <c r="H53" s="17">
        <f t="shared" si="1"/>
        <v>102690.93278999999</v>
      </c>
    </row>
    <row r="54" spans="1:8" ht="16.899999999999999" customHeight="1" x14ac:dyDescent="0.25">
      <c r="A54" s="12"/>
      <c r="B54" s="18"/>
      <c r="C54" s="18" t="s">
        <v>47</v>
      </c>
      <c r="D54" s="17">
        <f>D53+D48</f>
        <v>1188355.1439799999</v>
      </c>
      <c r="E54" s="17">
        <f t="shared" ref="E54:G54" si="3">E53+E48</f>
        <v>974650.31320999993</v>
      </c>
      <c r="F54" s="17">
        <f t="shared" si="3"/>
        <v>0</v>
      </c>
      <c r="G54" s="17">
        <f t="shared" si="3"/>
        <v>47672.472179999997</v>
      </c>
      <c r="H54" s="17">
        <f t="shared" si="1"/>
        <v>2210677.92937</v>
      </c>
    </row>
    <row r="55" spans="1:8" ht="39.75" customHeight="1" x14ac:dyDescent="0.25">
      <c r="A55" s="12"/>
      <c r="B55" s="18"/>
      <c r="C55" s="18" t="s">
        <v>48</v>
      </c>
      <c r="D55" s="17"/>
      <c r="E55" s="17"/>
      <c r="F55" s="17"/>
      <c r="G55" s="17"/>
      <c r="H55" s="17"/>
    </row>
    <row r="56" spans="1:8" x14ac:dyDescent="0.25">
      <c r="A56" s="12"/>
      <c r="B56" s="12"/>
      <c r="C56" s="5"/>
      <c r="D56" s="17"/>
      <c r="E56" s="17"/>
      <c r="F56" s="17"/>
      <c r="G56" s="17"/>
      <c r="H56" s="17">
        <f>SUM(D56:G56)</f>
        <v>0</v>
      </c>
    </row>
    <row r="57" spans="1:8" ht="16.899999999999999" customHeight="1" x14ac:dyDescent="0.25">
      <c r="A57" s="12"/>
      <c r="B57" s="18"/>
      <c r="C57" s="18" t="s">
        <v>49</v>
      </c>
      <c r="D57" s="17">
        <f>SUM(D56:D56)</f>
        <v>0</v>
      </c>
      <c r="E57" s="17">
        <f>SUM(E56:E56)</f>
        <v>0</v>
      </c>
      <c r="F57" s="17">
        <f>SUM(F56:F56)</f>
        <v>0</v>
      </c>
      <c r="G57" s="17">
        <f>SUM(G56:G56)</f>
        <v>0</v>
      </c>
      <c r="H57" s="17">
        <f>SUM(D57:G57)</f>
        <v>0</v>
      </c>
    </row>
    <row r="58" spans="1:8" ht="16.899999999999999" customHeight="1" x14ac:dyDescent="0.25">
      <c r="A58" s="12"/>
      <c r="B58" s="18"/>
      <c r="C58" s="18" t="s">
        <v>50</v>
      </c>
      <c r="D58" s="17">
        <f>D54+D57</f>
        <v>1188355.1439799999</v>
      </c>
      <c r="E58" s="17">
        <f t="shared" ref="E58:G58" si="4">E54+E57</f>
        <v>974650.31320999993</v>
      </c>
      <c r="F58" s="17">
        <f t="shared" si="4"/>
        <v>0</v>
      </c>
      <c r="G58" s="17">
        <f t="shared" si="4"/>
        <v>47672.472179999997</v>
      </c>
      <c r="H58" s="17">
        <f t="shared" ref="H58:H63" si="5">D58+E58+F58+G58</f>
        <v>2210677.92937</v>
      </c>
    </row>
    <row r="59" spans="1:8" ht="153" customHeight="1" x14ac:dyDescent="0.25">
      <c r="A59" s="12"/>
      <c r="B59" s="18"/>
      <c r="C59" s="18" t="s">
        <v>51</v>
      </c>
      <c r="D59" s="17"/>
      <c r="E59" s="17"/>
      <c r="F59" s="17"/>
      <c r="G59" s="17"/>
      <c r="H59" s="17"/>
    </row>
    <row r="60" spans="1:8" x14ac:dyDescent="0.25">
      <c r="A60" s="12">
        <v>8</v>
      </c>
      <c r="B60" s="12" t="s">
        <v>52</v>
      </c>
      <c r="C60" s="5" t="s">
        <v>53</v>
      </c>
      <c r="D60" s="17">
        <v>0</v>
      </c>
      <c r="E60" s="17">
        <v>0</v>
      </c>
      <c r="F60" s="17">
        <v>0</v>
      </c>
      <c r="G60" s="17">
        <f>'ОСР 525-12-01 (5)'!G14</f>
        <v>141043.49</v>
      </c>
      <c r="H60" s="17">
        <f t="shared" si="5"/>
        <v>141043.49</v>
      </c>
    </row>
    <row r="61" spans="1:8" x14ac:dyDescent="0.25">
      <c r="A61" s="12">
        <v>9</v>
      </c>
      <c r="B61" s="12" t="s">
        <v>66</v>
      </c>
      <c r="C61" s="5" t="s">
        <v>53</v>
      </c>
      <c r="D61" s="17">
        <v>0</v>
      </c>
      <c r="E61" s="17">
        <v>0</v>
      </c>
      <c r="F61" s="17">
        <v>0</v>
      </c>
      <c r="G61" s="17">
        <f>'ОСР 518-12-01 (5)'!H14</f>
        <v>17143.23</v>
      </c>
      <c r="H61" s="17">
        <f t="shared" si="5"/>
        <v>17143.23</v>
      </c>
    </row>
    <row r="62" spans="1:8" ht="16.899999999999999" customHeight="1" x14ac:dyDescent="0.25">
      <c r="A62" s="12"/>
      <c r="B62" s="18"/>
      <c r="C62" s="18" t="s">
        <v>65</v>
      </c>
      <c r="D62" s="17">
        <v>0</v>
      </c>
      <c r="E62" s="17">
        <v>0</v>
      </c>
      <c r="F62" s="17">
        <v>0</v>
      </c>
      <c r="G62" s="17">
        <f>G61+G60</f>
        <v>158186.72</v>
      </c>
      <c r="H62" s="17">
        <f t="shared" si="5"/>
        <v>158186.72</v>
      </c>
    </row>
    <row r="63" spans="1:8" ht="16.899999999999999" customHeight="1" x14ac:dyDescent="0.25">
      <c r="A63" s="12"/>
      <c r="B63" s="18"/>
      <c r="C63" s="18" t="s">
        <v>64</v>
      </c>
      <c r="D63" s="17">
        <f>D58+D62</f>
        <v>1188355.1439799999</v>
      </c>
      <c r="E63" s="17">
        <f t="shared" ref="E63:G63" si="6">E58+E62</f>
        <v>974650.31320999993</v>
      </c>
      <c r="F63" s="17">
        <f t="shared" si="6"/>
        <v>0</v>
      </c>
      <c r="G63" s="17">
        <f t="shared" si="6"/>
        <v>205859.19218000001</v>
      </c>
      <c r="H63" s="17">
        <f t="shared" si="5"/>
        <v>2368864.6493699998</v>
      </c>
    </row>
    <row r="64" spans="1:8" ht="16.899999999999999" customHeight="1" x14ac:dyDescent="0.25">
      <c r="A64" s="12"/>
      <c r="B64" s="18"/>
      <c r="C64" s="18" t="s">
        <v>63</v>
      </c>
      <c r="D64" s="17"/>
      <c r="E64" s="17"/>
      <c r="F64" s="17"/>
      <c r="G64" s="17"/>
      <c r="H64" s="17"/>
    </row>
    <row r="65" spans="1:10" ht="34.15" customHeight="1" x14ac:dyDescent="0.25">
      <c r="A65" s="12">
        <v>10</v>
      </c>
      <c r="B65" s="12" t="s">
        <v>62</v>
      </c>
      <c r="C65" s="5" t="s">
        <v>61</v>
      </c>
      <c r="D65" s="17">
        <f>D63 * 3%</f>
        <v>35650.654319399997</v>
      </c>
      <c r="E65" s="17">
        <f>E63 * 3%</f>
        <v>29239.509396299996</v>
      </c>
      <c r="F65" s="17">
        <f>F63 * 3%</f>
        <v>0</v>
      </c>
      <c r="G65" s="17">
        <f>G63 * 3%</f>
        <v>6175.7757653999997</v>
      </c>
      <c r="H65" s="17">
        <f>SUM(D65:G65)</f>
        <v>71065.939481099995</v>
      </c>
    </row>
    <row r="66" spans="1:10" ht="16.899999999999999" customHeight="1" x14ac:dyDescent="0.25">
      <c r="A66" s="12"/>
      <c r="B66" s="18"/>
      <c r="C66" s="18" t="s">
        <v>60</v>
      </c>
      <c r="D66" s="17">
        <f>D65</f>
        <v>35650.654319399997</v>
      </c>
      <c r="E66" s="17">
        <f>E65</f>
        <v>29239.509396299996</v>
      </c>
      <c r="F66" s="17">
        <f>F65</f>
        <v>0</v>
      </c>
      <c r="G66" s="17">
        <f>G65</f>
        <v>6175.7757653999997</v>
      </c>
      <c r="H66" s="17">
        <f>SUM(D66:G66)</f>
        <v>71065.939481099995</v>
      </c>
    </row>
    <row r="67" spans="1:10" ht="16.899999999999999" customHeight="1" x14ac:dyDescent="0.25">
      <c r="A67" s="12"/>
      <c r="B67" s="18"/>
      <c r="C67" s="18" t="s">
        <v>59</v>
      </c>
      <c r="D67" s="17">
        <f>D66 + D63</f>
        <v>1224005.7982993999</v>
      </c>
      <c r="E67" s="17">
        <f>E66 + E63</f>
        <v>1003889.8226062999</v>
      </c>
      <c r="F67" s="17">
        <f>F66 + F63</f>
        <v>0</v>
      </c>
      <c r="G67" s="17">
        <f>G66 + G63</f>
        <v>212034.96794540001</v>
      </c>
      <c r="H67" s="17">
        <f>SUM(D67:G67)</f>
        <v>2439930.5888510998</v>
      </c>
    </row>
    <row r="68" spans="1:10" ht="16.899999999999999" customHeight="1" x14ac:dyDescent="0.25">
      <c r="A68" s="12"/>
      <c r="B68" s="18"/>
      <c r="C68" s="18" t="s">
        <v>58</v>
      </c>
      <c r="D68" s="17"/>
      <c r="E68" s="17"/>
      <c r="F68" s="17"/>
      <c r="G68" s="17"/>
      <c r="H68" s="17"/>
    </row>
    <row r="69" spans="1:10" ht="16.899999999999999" customHeight="1" x14ac:dyDescent="0.25">
      <c r="A69" s="12">
        <v>11</v>
      </c>
      <c r="B69" s="12" t="s">
        <v>57</v>
      </c>
      <c r="C69" s="5" t="s">
        <v>56</v>
      </c>
      <c r="D69" s="17">
        <f>D67 * 20%</f>
        <v>244801.15965987998</v>
      </c>
      <c r="E69" s="17">
        <f>E67 * 20%</f>
        <v>200777.96452126</v>
      </c>
      <c r="F69" s="17">
        <f>F67 * 20%</f>
        <v>0</v>
      </c>
      <c r="G69" s="17">
        <f>G67 * 20%</f>
        <v>42406.993589080004</v>
      </c>
      <c r="H69" s="17">
        <f>SUM(D69:G69)</f>
        <v>487986.11777021998</v>
      </c>
    </row>
    <row r="70" spans="1:10" ht="16.899999999999999" customHeight="1" x14ac:dyDescent="0.25">
      <c r="A70" s="12"/>
      <c r="B70" s="18"/>
      <c r="C70" s="18" t="s">
        <v>55</v>
      </c>
      <c r="D70" s="17">
        <f>D69</f>
        <v>244801.15965987998</v>
      </c>
      <c r="E70" s="17">
        <f>E69</f>
        <v>200777.96452126</v>
      </c>
      <c r="F70" s="17">
        <f>F69</f>
        <v>0</v>
      </c>
      <c r="G70" s="17">
        <f>G69</f>
        <v>42406.993589080004</v>
      </c>
      <c r="H70" s="17">
        <f>SUM(D70:G70)</f>
        <v>487986.11777021998</v>
      </c>
    </row>
    <row r="71" spans="1:10" ht="16.899999999999999" customHeight="1" x14ac:dyDescent="0.25">
      <c r="A71" s="12"/>
      <c r="B71" s="18"/>
      <c r="C71" s="18" t="s">
        <v>54</v>
      </c>
      <c r="D71" s="17">
        <f>D70 + D67</f>
        <v>1468806.9579592799</v>
      </c>
      <c r="E71" s="17">
        <f>E70 + E67</f>
        <v>1204667.78712756</v>
      </c>
      <c r="F71" s="17">
        <f>F70 + F67</f>
        <v>0</v>
      </c>
      <c r="G71" s="17">
        <f>G70 + G67</f>
        <v>254441.96153448001</v>
      </c>
      <c r="H71" s="78">
        <f>SUM(D71:G71)</f>
        <v>2927916.70662132</v>
      </c>
      <c r="J71" s="79"/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030A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69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72</v>
      </c>
      <c r="C13" s="24" t="s">
        <v>73</v>
      </c>
      <c r="D13" s="16">
        <v>1129775.02</v>
      </c>
      <c r="E13" s="16">
        <v>98627.38</v>
      </c>
      <c r="F13" s="16">
        <v>0</v>
      </c>
      <c r="G13" s="16">
        <v>0</v>
      </c>
      <c r="H13" s="16">
        <f>D13+E13</f>
        <v>1228402.3999999999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f>D13</f>
        <v>1129775.02</v>
      </c>
      <c r="E14" s="16">
        <f>E13</f>
        <v>98627.38</v>
      </c>
      <c r="F14" s="16">
        <v>0</v>
      </c>
      <c r="G14" s="16">
        <v>0</v>
      </c>
      <c r="H14" s="16">
        <f>D14+E14</f>
        <v>1228402.3999999999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9.570312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53</v>
      </c>
      <c r="D13" s="16">
        <v>0</v>
      </c>
      <c r="E13" s="16">
        <v>0</v>
      </c>
      <c r="F13" s="16">
        <v>0</v>
      </c>
      <c r="G13" s="16">
        <v>141043.49</v>
      </c>
      <c r="H13" s="16">
        <f>G13</f>
        <v>141043.49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f>G13</f>
        <v>141043.49</v>
      </c>
      <c r="H14" s="16">
        <f>H13</f>
        <v>141043.49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7030A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77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70</v>
      </c>
      <c r="C7" s="28" t="s">
        <v>78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79</v>
      </c>
      <c r="C13" s="24" t="s">
        <v>80</v>
      </c>
      <c r="D13" s="16">
        <v>106.48</v>
      </c>
      <c r="E13" s="16">
        <v>832123.46</v>
      </c>
      <c r="F13" s="16">
        <v>0</v>
      </c>
      <c r="G13" s="16">
        <v>0</v>
      </c>
      <c r="H13" s="16">
        <f>D13+E13+F13+G13</f>
        <v>832229.94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f>D13</f>
        <v>106.48</v>
      </c>
      <c r="E14" s="16">
        <f>E13</f>
        <v>832123.46</v>
      </c>
      <c r="F14" s="16">
        <v>0</v>
      </c>
      <c r="G14" s="16">
        <v>0</v>
      </c>
      <c r="H14" s="16">
        <f>H13</f>
        <v>832229.94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fitToPage="1"/>
  </sheetPr>
  <dimension ref="A1:N26"/>
  <sheetViews>
    <sheetView zoomScale="90" zoomScaleNormal="90" workbookViewId="0">
      <selection activeCell="F7" sqref="F7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69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72</v>
      </c>
      <c r="C13" s="24" t="s">
        <v>73</v>
      </c>
      <c r="D13" s="16">
        <v>348626.25</v>
      </c>
      <c r="E13" s="16">
        <v>30434.46</v>
      </c>
      <c r="F13" s="16">
        <v>0</v>
      </c>
      <c r="G13" s="16">
        <v>0</v>
      </c>
      <c r="H13" s="16">
        <v>379060.71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348626.25</v>
      </c>
      <c r="E14" s="16">
        <v>30434.46</v>
      </c>
      <c r="F14" s="16">
        <v>0</v>
      </c>
      <c r="G14" s="16">
        <v>0</v>
      </c>
      <c r="H14" s="16">
        <v>379060.71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7030A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81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83</v>
      </c>
      <c r="C13" s="24" t="s">
        <v>84</v>
      </c>
      <c r="D13" s="16">
        <v>0</v>
      </c>
      <c r="E13" s="16">
        <v>0</v>
      </c>
      <c r="F13" s="16">
        <v>0</v>
      </c>
      <c r="G13" s="16">
        <v>47672.47</v>
      </c>
      <c r="H13" s="16">
        <f>G13</f>
        <v>47672.47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f>G13</f>
        <v>47672.47</v>
      </c>
      <c r="H14" s="16">
        <f>H13</f>
        <v>47672.47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7030A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86</v>
      </c>
      <c r="D13" s="16">
        <v>0</v>
      </c>
      <c r="E13" s="16">
        <v>0</v>
      </c>
      <c r="F13" s="16">
        <v>0</v>
      </c>
      <c r="G13" s="16">
        <v>17143.23</v>
      </c>
      <c r="H13" s="16">
        <f>G13</f>
        <v>17143.23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f>G13</f>
        <v>17143.23</v>
      </c>
      <c r="H14" s="16">
        <f>H13</f>
        <v>17143.23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56"/>
  <sheetViews>
    <sheetView zoomScale="75" zoomScaleNormal="87" workbookViewId="0">
      <selection activeCell="H3" sqref="H3:H53"/>
    </sheetView>
  </sheetViews>
  <sheetFormatPr defaultColWidth="8.7109375" defaultRowHeight="18.75" x14ac:dyDescent="0.25"/>
  <cols>
    <col min="1" max="1" width="18" style="38" customWidth="1"/>
    <col min="2" max="2" width="92.7109375" style="36" customWidth="1"/>
    <col min="3" max="3" width="30" style="36" customWidth="1"/>
    <col min="4" max="4" width="15.7109375" style="37" customWidth="1"/>
    <col min="5" max="6" width="14.28515625" style="37" customWidth="1"/>
    <col min="7" max="7" width="20.140625" style="37" customWidth="1"/>
    <col min="8" max="8" width="136.28515625" style="36" customWidth="1"/>
    <col min="10" max="10" width="19.42578125" customWidth="1"/>
  </cols>
  <sheetData>
    <row r="1" spans="1:8" ht="76.150000000000006" customHeight="1" x14ac:dyDescent="0.25">
      <c r="A1" s="35" t="s">
        <v>87</v>
      </c>
      <c r="B1" s="35" t="s">
        <v>88</v>
      </c>
      <c r="C1" s="35" t="s">
        <v>89</v>
      </c>
      <c r="D1" s="35" t="s">
        <v>90</v>
      </c>
      <c r="E1" s="35" t="s">
        <v>91</v>
      </c>
      <c r="F1" s="35" t="s">
        <v>92</v>
      </c>
      <c r="G1" s="35" t="s">
        <v>93</v>
      </c>
      <c r="H1" s="35" t="s">
        <v>94</v>
      </c>
    </row>
    <row r="2" spans="1:8" x14ac:dyDescent="0.25">
      <c r="A2" s="35">
        <v>1</v>
      </c>
      <c r="B2" s="35">
        <v>2</v>
      </c>
      <c r="C2" s="35">
        <v>3</v>
      </c>
      <c r="D2" s="35">
        <v>4</v>
      </c>
      <c r="E2" s="35">
        <v>5</v>
      </c>
      <c r="F2" s="35">
        <v>6</v>
      </c>
      <c r="G2" s="35">
        <v>7</v>
      </c>
      <c r="H2" s="35">
        <v>8</v>
      </c>
    </row>
    <row r="3" spans="1:8" ht="25.5" x14ac:dyDescent="0.25">
      <c r="A3" s="96"/>
      <c r="B3" s="90"/>
      <c r="C3" s="44"/>
      <c r="D3" s="42">
        <v>1611685.88</v>
      </c>
      <c r="E3" s="40"/>
      <c r="F3" s="40"/>
      <c r="G3" s="40"/>
      <c r="H3" s="47"/>
    </row>
    <row r="4" spans="1:8" x14ac:dyDescent="0.25">
      <c r="A4" s="91" t="s">
        <v>95</v>
      </c>
      <c r="B4" s="41" t="s">
        <v>96</v>
      </c>
      <c r="C4" s="44"/>
      <c r="D4" s="42">
        <v>1482285</v>
      </c>
      <c r="E4" s="40"/>
      <c r="F4" s="40"/>
      <c r="G4" s="40"/>
      <c r="H4" s="47"/>
    </row>
    <row r="5" spans="1:8" x14ac:dyDescent="0.25">
      <c r="A5" s="91"/>
      <c r="B5" s="41" t="s">
        <v>97</v>
      </c>
      <c r="C5" s="35"/>
      <c r="D5" s="42">
        <v>129400.88</v>
      </c>
      <c r="E5" s="40"/>
      <c r="F5" s="40"/>
      <c r="G5" s="40"/>
      <c r="H5" s="46"/>
    </row>
    <row r="6" spans="1:8" x14ac:dyDescent="0.25">
      <c r="A6" s="94"/>
      <c r="B6" s="41" t="s">
        <v>98</v>
      </c>
      <c r="C6" s="35"/>
      <c r="D6" s="42">
        <v>0</v>
      </c>
      <c r="E6" s="40"/>
      <c r="F6" s="40"/>
      <c r="G6" s="40"/>
      <c r="H6" s="46"/>
    </row>
    <row r="7" spans="1:8" x14ac:dyDescent="0.25">
      <c r="A7" s="94"/>
      <c r="B7" s="41" t="s">
        <v>99</v>
      </c>
      <c r="C7" s="35"/>
      <c r="D7" s="42">
        <v>0</v>
      </c>
      <c r="E7" s="40"/>
      <c r="F7" s="40"/>
      <c r="G7" s="40"/>
      <c r="H7" s="46"/>
    </row>
    <row r="8" spans="1:8" x14ac:dyDescent="0.25">
      <c r="A8" s="92" t="s">
        <v>73</v>
      </c>
      <c r="B8" s="93"/>
      <c r="C8" s="91" t="s">
        <v>101</v>
      </c>
      <c r="D8" s="43">
        <v>1611685.88</v>
      </c>
      <c r="E8" s="40">
        <v>20804</v>
      </c>
      <c r="F8" s="40" t="s">
        <v>100</v>
      </c>
      <c r="G8" s="43">
        <v>77.47</v>
      </c>
      <c r="H8" s="46"/>
    </row>
    <row r="9" spans="1:8" x14ac:dyDescent="0.25">
      <c r="A9" s="95">
        <v>1</v>
      </c>
      <c r="B9" s="41" t="s">
        <v>96</v>
      </c>
      <c r="C9" s="91"/>
      <c r="D9" s="43">
        <v>1482285</v>
      </c>
      <c r="E9" s="40"/>
      <c r="F9" s="40"/>
      <c r="G9" s="40"/>
      <c r="H9" s="94" t="s">
        <v>19</v>
      </c>
    </row>
    <row r="10" spans="1:8" x14ac:dyDescent="0.25">
      <c r="A10" s="91"/>
      <c r="B10" s="41" t="s">
        <v>97</v>
      </c>
      <c r="C10" s="91"/>
      <c r="D10" s="43">
        <v>129400.88</v>
      </c>
      <c r="E10" s="40"/>
      <c r="F10" s="40"/>
      <c r="G10" s="40"/>
      <c r="H10" s="94"/>
    </row>
    <row r="11" spans="1:8" x14ac:dyDescent="0.25">
      <c r="A11" s="91"/>
      <c r="B11" s="41" t="s">
        <v>98</v>
      </c>
      <c r="C11" s="91"/>
      <c r="D11" s="43">
        <v>0</v>
      </c>
      <c r="E11" s="40"/>
      <c r="F11" s="40"/>
      <c r="G11" s="40"/>
      <c r="H11" s="94"/>
    </row>
    <row r="12" spans="1:8" x14ac:dyDescent="0.25">
      <c r="A12" s="91"/>
      <c r="B12" s="41" t="s">
        <v>99</v>
      </c>
      <c r="C12" s="91"/>
      <c r="D12" s="43">
        <v>0</v>
      </c>
      <c r="E12" s="40"/>
      <c r="F12" s="40"/>
      <c r="G12" s="40"/>
      <c r="H12" s="94"/>
    </row>
    <row r="13" spans="1:8" ht="25.5" x14ac:dyDescent="0.25">
      <c r="A13" s="89" t="s">
        <v>53</v>
      </c>
      <c r="B13" s="90"/>
      <c r="C13" s="35"/>
      <c r="D13" s="42">
        <v>185051.58</v>
      </c>
      <c r="E13" s="40"/>
      <c r="F13" s="40"/>
      <c r="G13" s="40"/>
      <c r="H13" s="46"/>
    </row>
    <row r="14" spans="1:8" x14ac:dyDescent="0.25">
      <c r="A14" s="91" t="s">
        <v>102</v>
      </c>
      <c r="B14" s="41" t="s">
        <v>96</v>
      </c>
      <c r="C14" s="35"/>
      <c r="D14" s="42">
        <v>0</v>
      </c>
      <c r="E14" s="40"/>
      <c r="F14" s="40"/>
      <c r="G14" s="40"/>
      <c r="H14" s="46"/>
    </row>
    <row r="15" spans="1:8" x14ac:dyDescent="0.25">
      <c r="A15" s="91"/>
      <c r="B15" s="41" t="s">
        <v>97</v>
      </c>
      <c r="C15" s="35"/>
      <c r="D15" s="42">
        <v>0</v>
      </c>
      <c r="E15" s="40"/>
      <c r="F15" s="40"/>
      <c r="G15" s="40"/>
      <c r="H15" s="46"/>
    </row>
    <row r="16" spans="1:8" x14ac:dyDescent="0.25">
      <c r="A16" s="91"/>
      <c r="B16" s="41" t="s">
        <v>98</v>
      </c>
      <c r="C16" s="35"/>
      <c r="D16" s="42">
        <v>0</v>
      </c>
      <c r="E16" s="40"/>
      <c r="F16" s="40"/>
      <c r="G16" s="40"/>
      <c r="H16" s="46"/>
    </row>
    <row r="17" spans="1:8" x14ac:dyDescent="0.25">
      <c r="A17" s="91"/>
      <c r="B17" s="41" t="s">
        <v>99</v>
      </c>
      <c r="C17" s="35"/>
      <c r="D17" s="42">
        <v>185051.58</v>
      </c>
      <c r="E17" s="40"/>
      <c r="F17" s="40"/>
      <c r="G17" s="40"/>
      <c r="H17" s="46"/>
    </row>
    <row r="18" spans="1:8" x14ac:dyDescent="0.25">
      <c r="A18" s="92" t="s">
        <v>53</v>
      </c>
      <c r="B18" s="93"/>
      <c r="C18" s="91" t="s">
        <v>101</v>
      </c>
      <c r="D18" s="43">
        <v>185051.58</v>
      </c>
      <c r="E18" s="40">
        <v>20804</v>
      </c>
      <c r="F18" s="40" t="s">
        <v>100</v>
      </c>
      <c r="G18" s="43">
        <v>8.8949999999999996</v>
      </c>
      <c r="H18" s="46"/>
    </row>
    <row r="19" spans="1:8" x14ac:dyDescent="0.25">
      <c r="A19" s="95">
        <v>1</v>
      </c>
      <c r="B19" s="41" t="s">
        <v>96</v>
      </c>
      <c r="C19" s="91"/>
      <c r="D19" s="43">
        <v>0</v>
      </c>
      <c r="E19" s="40"/>
      <c r="F19" s="40"/>
      <c r="G19" s="40"/>
      <c r="H19" s="94" t="s">
        <v>19</v>
      </c>
    </row>
    <row r="20" spans="1:8" x14ac:dyDescent="0.25">
      <c r="A20" s="91"/>
      <c r="B20" s="41" t="s">
        <v>97</v>
      </c>
      <c r="C20" s="91"/>
      <c r="D20" s="43">
        <v>0</v>
      </c>
      <c r="E20" s="40"/>
      <c r="F20" s="40"/>
      <c r="G20" s="40"/>
      <c r="H20" s="94"/>
    </row>
    <row r="21" spans="1:8" x14ac:dyDescent="0.25">
      <c r="A21" s="91"/>
      <c r="B21" s="41" t="s">
        <v>98</v>
      </c>
      <c r="C21" s="91"/>
      <c r="D21" s="43">
        <v>0</v>
      </c>
      <c r="E21" s="40"/>
      <c r="F21" s="40"/>
      <c r="G21" s="40"/>
      <c r="H21" s="94"/>
    </row>
    <row r="22" spans="1:8" x14ac:dyDescent="0.25">
      <c r="A22" s="91"/>
      <c r="B22" s="41" t="s">
        <v>99</v>
      </c>
      <c r="C22" s="91"/>
      <c r="D22" s="43">
        <v>185051.58</v>
      </c>
      <c r="E22" s="40"/>
      <c r="F22" s="40"/>
      <c r="G22" s="40"/>
      <c r="H22" s="94"/>
    </row>
    <row r="23" spans="1:8" ht="25.5" x14ac:dyDescent="0.25">
      <c r="A23" s="89" t="s">
        <v>78</v>
      </c>
      <c r="B23" s="90"/>
      <c r="C23" s="35"/>
      <c r="D23" s="42">
        <v>1130602.8149999999</v>
      </c>
      <c r="E23" s="40"/>
      <c r="F23" s="40"/>
      <c r="G23" s="40"/>
      <c r="H23" s="46"/>
    </row>
    <row r="24" spans="1:8" x14ac:dyDescent="0.25">
      <c r="A24" s="91" t="s">
        <v>103</v>
      </c>
      <c r="B24" s="41" t="s">
        <v>96</v>
      </c>
      <c r="C24" s="35"/>
      <c r="D24" s="42">
        <v>144.655</v>
      </c>
      <c r="E24" s="40"/>
      <c r="F24" s="40"/>
      <c r="G24" s="40"/>
      <c r="H24" s="46"/>
    </row>
    <row r="25" spans="1:8" x14ac:dyDescent="0.25">
      <c r="A25" s="91"/>
      <c r="B25" s="41" t="s">
        <v>97</v>
      </c>
      <c r="C25" s="35"/>
      <c r="D25" s="42">
        <v>1130458.1599999999</v>
      </c>
      <c r="E25" s="40"/>
      <c r="F25" s="40"/>
      <c r="G25" s="40"/>
      <c r="H25" s="46"/>
    </row>
    <row r="26" spans="1:8" x14ac:dyDescent="0.25">
      <c r="A26" s="91"/>
      <c r="B26" s="41" t="s">
        <v>98</v>
      </c>
      <c r="C26" s="35"/>
      <c r="D26" s="42">
        <v>0</v>
      </c>
      <c r="E26" s="40"/>
      <c r="F26" s="40"/>
      <c r="G26" s="40"/>
      <c r="H26" s="46"/>
    </row>
    <row r="27" spans="1:8" x14ac:dyDescent="0.25">
      <c r="A27" s="91"/>
      <c r="B27" s="41" t="s">
        <v>99</v>
      </c>
      <c r="C27" s="35"/>
      <c r="D27" s="42">
        <v>0</v>
      </c>
      <c r="E27" s="40"/>
      <c r="F27" s="40"/>
      <c r="G27" s="40"/>
      <c r="H27" s="46"/>
    </row>
    <row r="28" spans="1:8" x14ac:dyDescent="0.25">
      <c r="A28" s="92" t="s">
        <v>80</v>
      </c>
      <c r="B28" s="93"/>
      <c r="C28" s="91" t="s">
        <v>105</v>
      </c>
      <c r="D28" s="43">
        <v>1130602.8149999999</v>
      </c>
      <c r="E28" s="40">
        <v>16532</v>
      </c>
      <c r="F28" s="40" t="s">
        <v>100</v>
      </c>
      <c r="G28" s="43">
        <v>68.388750000000002</v>
      </c>
      <c r="H28" s="46"/>
    </row>
    <row r="29" spans="1:8" x14ac:dyDescent="0.25">
      <c r="A29" s="95">
        <v>1</v>
      </c>
      <c r="B29" s="41" t="s">
        <v>96</v>
      </c>
      <c r="C29" s="91"/>
      <c r="D29" s="43">
        <v>144.655</v>
      </c>
      <c r="E29" s="40"/>
      <c r="F29" s="40"/>
      <c r="G29" s="40"/>
      <c r="H29" s="94" t="s">
        <v>104</v>
      </c>
    </row>
    <row r="30" spans="1:8" x14ac:dyDescent="0.25">
      <c r="A30" s="91"/>
      <c r="B30" s="41" t="s">
        <v>97</v>
      </c>
      <c r="C30" s="91"/>
      <c r="D30" s="43">
        <v>1130458.1599999999</v>
      </c>
      <c r="E30" s="40"/>
      <c r="F30" s="40"/>
      <c r="G30" s="40"/>
      <c r="H30" s="94"/>
    </row>
    <row r="31" spans="1:8" x14ac:dyDescent="0.25">
      <c r="A31" s="91"/>
      <c r="B31" s="41" t="s">
        <v>98</v>
      </c>
      <c r="C31" s="91"/>
      <c r="D31" s="43">
        <v>0</v>
      </c>
      <c r="E31" s="40"/>
      <c r="F31" s="40"/>
      <c r="G31" s="40"/>
      <c r="H31" s="94"/>
    </row>
    <row r="32" spans="1:8" x14ac:dyDescent="0.25">
      <c r="A32" s="91"/>
      <c r="B32" s="41" t="s">
        <v>99</v>
      </c>
      <c r="C32" s="91"/>
      <c r="D32" s="43">
        <v>0</v>
      </c>
      <c r="E32" s="40"/>
      <c r="F32" s="40"/>
      <c r="G32" s="40"/>
      <c r="H32" s="94"/>
    </row>
    <row r="33" spans="1:8" ht="25.5" x14ac:dyDescent="0.25">
      <c r="A33" s="89" t="s">
        <v>82</v>
      </c>
      <c r="B33" s="90"/>
      <c r="C33" s="35"/>
      <c r="D33" s="42">
        <v>64764.11</v>
      </c>
      <c r="E33" s="40"/>
      <c r="F33" s="40"/>
      <c r="G33" s="40"/>
      <c r="H33" s="46"/>
    </row>
    <row r="34" spans="1:8" x14ac:dyDescent="0.25">
      <c r="A34" s="91" t="s">
        <v>106</v>
      </c>
      <c r="B34" s="41" t="s">
        <v>96</v>
      </c>
      <c r="C34" s="35"/>
      <c r="D34" s="42">
        <v>0</v>
      </c>
      <c r="E34" s="40"/>
      <c r="F34" s="40"/>
      <c r="G34" s="40"/>
      <c r="H34" s="46"/>
    </row>
    <row r="35" spans="1:8" x14ac:dyDescent="0.25">
      <c r="A35" s="91"/>
      <c r="B35" s="41" t="s">
        <v>97</v>
      </c>
      <c r="C35" s="35"/>
      <c r="D35" s="42">
        <v>0</v>
      </c>
      <c r="E35" s="40"/>
      <c r="F35" s="40"/>
      <c r="G35" s="40"/>
      <c r="H35" s="46"/>
    </row>
    <row r="36" spans="1:8" x14ac:dyDescent="0.25">
      <c r="A36" s="91"/>
      <c r="B36" s="41" t="s">
        <v>98</v>
      </c>
      <c r="C36" s="35"/>
      <c r="D36" s="42">
        <v>0</v>
      </c>
      <c r="E36" s="40"/>
      <c r="F36" s="40"/>
      <c r="G36" s="40"/>
      <c r="H36" s="46"/>
    </row>
    <row r="37" spans="1:8" x14ac:dyDescent="0.25">
      <c r="A37" s="91"/>
      <c r="B37" s="41" t="s">
        <v>99</v>
      </c>
      <c r="C37" s="35"/>
      <c r="D37" s="42">
        <v>64764.11</v>
      </c>
      <c r="E37" s="40"/>
      <c r="F37" s="40"/>
      <c r="G37" s="40"/>
      <c r="H37" s="46"/>
    </row>
    <row r="38" spans="1:8" x14ac:dyDescent="0.25">
      <c r="A38" s="92" t="s">
        <v>84</v>
      </c>
      <c r="B38" s="93"/>
      <c r="C38" s="91" t="s">
        <v>105</v>
      </c>
      <c r="D38" s="43">
        <v>64764.11</v>
      </c>
      <c r="E38" s="40">
        <v>16532</v>
      </c>
      <c r="F38" s="40" t="s">
        <v>100</v>
      </c>
      <c r="G38" s="43">
        <v>3.9175</v>
      </c>
      <c r="H38" s="46"/>
    </row>
    <row r="39" spans="1:8" x14ac:dyDescent="0.25">
      <c r="A39" s="95">
        <v>1</v>
      </c>
      <c r="B39" s="41" t="s">
        <v>96</v>
      </c>
      <c r="C39" s="91"/>
      <c r="D39" s="43">
        <v>0</v>
      </c>
      <c r="E39" s="40"/>
      <c r="F39" s="40"/>
      <c r="G39" s="40"/>
      <c r="H39" s="94" t="s">
        <v>104</v>
      </c>
    </row>
    <row r="40" spans="1:8" x14ac:dyDescent="0.25">
      <c r="A40" s="91"/>
      <c r="B40" s="41" t="s">
        <v>97</v>
      </c>
      <c r="C40" s="91"/>
      <c r="D40" s="43">
        <v>0</v>
      </c>
      <c r="E40" s="40"/>
      <c r="F40" s="40"/>
      <c r="G40" s="40"/>
      <c r="H40" s="94"/>
    </row>
    <row r="41" spans="1:8" x14ac:dyDescent="0.25">
      <c r="A41" s="91"/>
      <c r="B41" s="41" t="s">
        <v>98</v>
      </c>
      <c r="C41" s="91"/>
      <c r="D41" s="43">
        <v>0</v>
      </c>
      <c r="E41" s="40"/>
      <c r="F41" s="40"/>
      <c r="G41" s="40"/>
      <c r="H41" s="94"/>
    </row>
    <row r="42" spans="1:8" x14ac:dyDescent="0.25">
      <c r="A42" s="91"/>
      <c r="B42" s="41" t="s">
        <v>99</v>
      </c>
      <c r="C42" s="91"/>
      <c r="D42" s="43">
        <v>64764.11</v>
      </c>
      <c r="E42" s="40"/>
      <c r="F42" s="40"/>
      <c r="G42" s="40"/>
      <c r="H42" s="94"/>
    </row>
    <row r="43" spans="1:8" ht="25.5" x14ac:dyDescent="0.25">
      <c r="A43" s="89" t="s">
        <v>86</v>
      </c>
      <c r="B43" s="90"/>
      <c r="C43" s="35"/>
      <c r="D43" s="42">
        <v>23289.455000000002</v>
      </c>
      <c r="E43" s="40"/>
      <c r="F43" s="40"/>
      <c r="G43" s="40"/>
      <c r="H43" s="46"/>
    </row>
    <row r="44" spans="1:8" x14ac:dyDescent="0.25">
      <c r="A44" s="91" t="s">
        <v>107</v>
      </c>
      <c r="B44" s="41" t="s">
        <v>96</v>
      </c>
      <c r="C44" s="35"/>
      <c r="D44" s="42">
        <v>0</v>
      </c>
      <c r="E44" s="40"/>
      <c r="F44" s="40"/>
      <c r="G44" s="40"/>
      <c r="H44" s="46"/>
    </row>
    <row r="45" spans="1:8" x14ac:dyDescent="0.25">
      <c r="A45" s="91"/>
      <c r="B45" s="41" t="s">
        <v>97</v>
      </c>
      <c r="C45" s="35"/>
      <c r="D45" s="42">
        <v>0</v>
      </c>
      <c r="E45" s="40"/>
      <c r="F45" s="40"/>
      <c r="G45" s="40"/>
      <c r="H45" s="46"/>
    </row>
    <row r="46" spans="1:8" x14ac:dyDescent="0.25">
      <c r="A46" s="91"/>
      <c r="B46" s="41" t="s">
        <v>98</v>
      </c>
      <c r="C46" s="35"/>
      <c r="D46" s="42">
        <v>0</v>
      </c>
      <c r="E46" s="40"/>
      <c r="F46" s="40"/>
      <c r="G46" s="40"/>
      <c r="H46" s="46"/>
    </row>
    <row r="47" spans="1:8" x14ac:dyDescent="0.25">
      <c r="A47" s="91"/>
      <c r="B47" s="41" t="s">
        <v>99</v>
      </c>
      <c r="C47" s="35"/>
      <c r="D47" s="42">
        <v>23289.455000000002</v>
      </c>
      <c r="E47" s="40"/>
      <c r="F47" s="40"/>
      <c r="G47" s="40"/>
      <c r="H47" s="46"/>
    </row>
    <row r="48" spans="1:8" x14ac:dyDescent="0.25">
      <c r="A48" s="92" t="s">
        <v>86</v>
      </c>
      <c r="B48" s="93"/>
      <c r="C48" s="91" t="s">
        <v>105</v>
      </c>
      <c r="D48" s="43">
        <v>23289.455000000002</v>
      </c>
      <c r="E48" s="40">
        <v>16532</v>
      </c>
      <c r="F48" s="40" t="s">
        <v>100</v>
      </c>
      <c r="G48" s="43">
        <v>1.4087499999999999</v>
      </c>
      <c r="H48" s="46"/>
    </row>
    <row r="49" spans="1:8" x14ac:dyDescent="0.25">
      <c r="A49" s="95">
        <v>1</v>
      </c>
      <c r="B49" s="41" t="s">
        <v>96</v>
      </c>
      <c r="C49" s="91"/>
      <c r="D49" s="43">
        <v>0</v>
      </c>
      <c r="E49" s="40"/>
      <c r="F49" s="40"/>
      <c r="G49" s="40"/>
      <c r="H49" s="94" t="s">
        <v>104</v>
      </c>
    </row>
    <row r="50" spans="1:8" x14ac:dyDescent="0.25">
      <c r="A50" s="91"/>
      <c r="B50" s="41" t="s">
        <v>97</v>
      </c>
      <c r="C50" s="91"/>
      <c r="D50" s="43">
        <v>0</v>
      </c>
      <c r="E50" s="40"/>
      <c r="F50" s="40"/>
      <c r="G50" s="40"/>
      <c r="H50" s="94"/>
    </row>
    <row r="51" spans="1:8" x14ac:dyDescent="0.25">
      <c r="A51" s="91"/>
      <c r="B51" s="41" t="s">
        <v>98</v>
      </c>
      <c r="C51" s="91"/>
      <c r="D51" s="43">
        <v>0</v>
      </c>
      <c r="E51" s="40"/>
      <c r="F51" s="40"/>
      <c r="G51" s="40"/>
      <c r="H51" s="94"/>
    </row>
    <row r="52" spans="1:8" x14ac:dyDescent="0.25">
      <c r="A52" s="91"/>
      <c r="B52" s="41" t="s">
        <v>99</v>
      </c>
      <c r="C52" s="91"/>
      <c r="D52" s="43">
        <v>23289.455000000002</v>
      </c>
      <c r="E52" s="40"/>
      <c r="F52" s="40"/>
      <c r="G52" s="40"/>
      <c r="H52" s="94"/>
    </row>
    <row r="53" spans="1:8" x14ac:dyDescent="0.25">
      <c r="A53" s="45"/>
      <c r="C53" s="45"/>
      <c r="D53" s="38"/>
      <c r="E53" s="38"/>
      <c r="F53" s="38"/>
      <c r="G53" s="38"/>
      <c r="H53" s="48"/>
    </row>
    <row r="55" spans="1:8" x14ac:dyDescent="0.25">
      <c r="A55" s="88" t="s">
        <v>108</v>
      </c>
      <c r="B55" s="88"/>
      <c r="C55" s="88"/>
      <c r="D55" s="88"/>
      <c r="E55" s="88"/>
      <c r="F55" s="88"/>
      <c r="G55" s="88"/>
      <c r="H55" s="88"/>
    </row>
    <row r="56" spans="1:8" x14ac:dyDescent="0.25">
      <c r="A56" s="88" t="s">
        <v>109</v>
      </c>
      <c r="B56" s="88"/>
      <c r="C56" s="88"/>
      <c r="D56" s="88"/>
      <c r="E56" s="88"/>
      <c r="F56" s="88"/>
      <c r="G56" s="88"/>
      <c r="H56" s="88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I11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3" customWidth="1"/>
    <col min="2" max="3" width="13.7109375" style="13" customWidth="1"/>
    <col min="4" max="4" width="17.140625" style="13" customWidth="1"/>
    <col min="5" max="5" width="15" style="13" customWidth="1"/>
    <col min="6" max="6" width="31" style="13" customWidth="1"/>
    <col min="7" max="7" width="25.7109375" style="13" customWidth="1"/>
    <col min="8" max="8" width="35" style="13" customWidth="1"/>
    <col min="9" max="9" width="9.140625" style="13"/>
  </cols>
  <sheetData>
    <row r="1" spans="1:8" x14ac:dyDescent="0.25">
      <c r="A1" s="97" t="s">
        <v>110</v>
      </c>
      <c r="B1" s="97"/>
      <c r="C1" s="97"/>
      <c r="D1" s="97"/>
      <c r="E1" s="97"/>
      <c r="F1" s="97"/>
      <c r="G1" s="97"/>
      <c r="H1" s="97"/>
    </row>
    <row r="3" spans="1:8" ht="44.25" customHeight="1" x14ac:dyDescent="0.25">
      <c r="A3" s="12" t="s">
        <v>111</v>
      </c>
      <c r="B3" s="12" t="s">
        <v>112</v>
      </c>
      <c r="C3" s="12" t="s">
        <v>113</v>
      </c>
      <c r="D3" s="12" t="s">
        <v>114</v>
      </c>
      <c r="E3" s="12" t="s">
        <v>115</v>
      </c>
      <c r="F3" s="12" t="s">
        <v>116</v>
      </c>
      <c r="G3" s="12" t="s">
        <v>117</v>
      </c>
      <c r="H3" s="12" t="s">
        <v>118</v>
      </c>
    </row>
    <row r="4" spans="1:8" ht="39" customHeight="1" x14ac:dyDescent="0.25">
      <c r="A4" s="24" t="s">
        <v>119</v>
      </c>
      <c r="B4" s="25" t="s">
        <v>100</v>
      </c>
      <c r="C4" s="26">
        <v>93618</v>
      </c>
      <c r="D4" s="26">
        <v>4.8225376529421</v>
      </c>
      <c r="E4" s="25"/>
      <c r="F4" s="25"/>
      <c r="G4" s="26">
        <v>451476.32999313</v>
      </c>
      <c r="H4" s="27"/>
    </row>
    <row r="5" spans="1:8" ht="39" customHeight="1" x14ac:dyDescent="0.25">
      <c r="A5" s="24" t="s">
        <v>120</v>
      </c>
      <c r="B5" s="25" t="s">
        <v>100</v>
      </c>
      <c r="C5" s="26">
        <v>14465.5</v>
      </c>
      <c r="D5" s="26">
        <v>27.493329416979002</v>
      </c>
      <c r="E5" s="25"/>
      <c r="F5" s="25"/>
      <c r="G5" s="26">
        <v>397704.75668131001</v>
      </c>
      <c r="H5" s="27"/>
    </row>
    <row r="6" spans="1:8" ht="39" customHeight="1" x14ac:dyDescent="0.25">
      <c r="A6" s="24" t="s">
        <v>121</v>
      </c>
      <c r="B6" s="25" t="s">
        <v>100</v>
      </c>
      <c r="C6" s="26">
        <v>2066.5</v>
      </c>
      <c r="D6" s="26">
        <v>129.51445496714999</v>
      </c>
      <c r="E6" s="25"/>
      <c r="F6" s="25"/>
      <c r="G6" s="26">
        <v>267641.62118962</v>
      </c>
      <c r="H6" s="27"/>
    </row>
    <row r="7" spans="1:8" ht="39" customHeight="1" x14ac:dyDescent="0.25">
      <c r="A7" s="24" t="s">
        <v>122</v>
      </c>
      <c r="B7" s="25" t="s">
        <v>100</v>
      </c>
      <c r="C7" s="26">
        <v>14465.5</v>
      </c>
      <c r="D7" s="26">
        <v>6.3435473267983999</v>
      </c>
      <c r="E7" s="25"/>
      <c r="F7" s="25"/>
      <c r="G7" s="26">
        <v>91762.583855802004</v>
      </c>
      <c r="H7" s="27"/>
    </row>
    <row r="8" spans="1:8" ht="39" customHeight="1" x14ac:dyDescent="0.25">
      <c r="A8" s="24" t="s">
        <v>123</v>
      </c>
      <c r="B8" s="25" t="s">
        <v>100</v>
      </c>
      <c r="C8" s="26">
        <v>6199.5</v>
      </c>
      <c r="D8" s="26">
        <v>2.1146196932215999</v>
      </c>
      <c r="E8" s="25"/>
      <c r="F8" s="25"/>
      <c r="G8" s="26">
        <v>13109.584788127</v>
      </c>
      <c r="H8" s="27"/>
    </row>
    <row r="9" spans="1:8" ht="39" customHeight="1" x14ac:dyDescent="0.25">
      <c r="A9" s="24" t="s">
        <v>124</v>
      </c>
      <c r="B9" s="25" t="s">
        <v>100</v>
      </c>
      <c r="C9" s="26">
        <v>12399</v>
      </c>
      <c r="D9" s="26">
        <v>2.7387489318815001</v>
      </c>
      <c r="E9" s="25"/>
      <c r="F9" s="25"/>
      <c r="G9" s="26">
        <v>33957.748006399001</v>
      </c>
      <c r="H9" s="27"/>
    </row>
    <row r="10" spans="1:8" ht="39" customHeight="1" x14ac:dyDescent="0.25">
      <c r="A10" s="24" t="s">
        <v>125</v>
      </c>
      <c r="B10" s="25" t="s">
        <v>100</v>
      </c>
      <c r="C10" s="26">
        <v>6199.5</v>
      </c>
      <c r="D10" s="26">
        <v>1.1958839957538001</v>
      </c>
      <c r="E10" s="25"/>
      <c r="F10" s="25"/>
      <c r="G10" s="26">
        <v>7413.8828316756999</v>
      </c>
      <c r="H10" s="27"/>
    </row>
    <row r="11" spans="1:8" ht="39" customHeight="1" x14ac:dyDescent="0.25">
      <c r="A11" s="24" t="s">
        <v>126</v>
      </c>
      <c r="B11" s="25" t="s">
        <v>100</v>
      </c>
      <c r="C11" s="26">
        <v>18598.5</v>
      </c>
      <c r="D11" s="26">
        <v>1.0594921166761</v>
      </c>
      <c r="E11" s="25"/>
      <c r="F11" s="25"/>
      <c r="G11" s="26">
        <v>19704.964132000001</v>
      </c>
      <c r="H11" s="27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  <pageSetUpPr fitToPage="1"/>
  </sheetPr>
  <dimension ref="A1:N26"/>
  <sheetViews>
    <sheetView zoomScale="90" zoomScaleNormal="90" workbookViewId="0">
      <selection activeCell="G6" sqref="G6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53</v>
      </c>
      <c r="D13" s="16">
        <v>0</v>
      </c>
      <c r="E13" s="16">
        <v>0</v>
      </c>
      <c r="F13" s="16">
        <v>0</v>
      </c>
      <c r="G13" s="16">
        <v>43523.235000000001</v>
      </c>
      <c r="H13" s="16">
        <v>43523.235000000001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43523.235000000001</v>
      </c>
      <c r="H14" s="16">
        <v>43523.235000000001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  <pageSetUpPr fitToPage="1"/>
  </sheetPr>
  <dimension ref="A1:N26"/>
  <sheetViews>
    <sheetView zoomScale="90" zoomScaleNormal="9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77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70</v>
      </c>
      <c r="C7" s="28" t="s">
        <v>78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79</v>
      </c>
      <c r="C13" s="24" t="s">
        <v>80</v>
      </c>
      <c r="D13" s="16">
        <v>35.65625</v>
      </c>
      <c r="E13" s="16">
        <v>278648.5</v>
      </c>
      <c r="F13" s="16">
        <v>0</v>
      </c>
      <c r="G13" s="16">
        <v>0</v>
      </c>
      <c r="H13" s="16">
        <v>278684.15625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35.65625</v>
      </c>
      <c r="E14" s="16">
        <v>278648.5</v>
      </c>
      <c r="F14" s="16">
        <v>0</v>
      </c>
      <c r="G14" s="16">
        <v>0</v>
      </c>
      <c r="H14" s="16">
        <v>278684.15625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N26"/>
  <sheetViews>
    <sheetView zoomScale="90" zoomScaleNormal="90" workbookViewId="0">
      <selection activeCell="F7" sqref="F7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81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83</v>
      </c>
      <c r="C13" s="24" t="s">
        <v>84</v>
      </c>
      <c r="D13" s="16">
        <v>0</v>
      </c>
      <c r="E13" s="16">
        <v>0</v>
      </c>
      <c r="F13" s="16">
        <v>0</v>
      </c>
      <c r="G13" s="16">
        <v>15963.8125</v>
      </c>
      <c r="H13" s="16">
        <v>15963.8125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15963.8125</v>
      </c>
      <c r="H14" s="16">
        <v>15963.8125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85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76</v>
      </c>
      <c r="C13" s="24" t="s">
        <v>86</v>
      </c>
      <c r="D13" s="16">
        <v>0</v>
      </c>
      <c r="E13" s="16">
        <v>0</v>
      </c>
      <c r="F13" s="16">
        <v>0</v>
      </c>
      <c r="G13" s="16">
        <v>5740.65625</v>
      </c>
      <c r="H13" s="16">
        <v>5740.65625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0</v>
      </c>
      <c r="E14" s="16">
        <v>0</v>
      </c>
      <c r="F14" s="16">
        <v>0</v>
      </c>
      <c r="G14" s="16">
        <v>5740.65625</v>
      </c>
      <c r="H14" s="16">
        <v>5740.65625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A1:I71"/>
  <sheetViews>
    <sheetView zoomScale="70" zoomScaleNormal="70" workbookViewId="0">
      <selection activeCell="A14" sqref="A14"/>
    </sheetView>
  </sheetViews>
  <sheetFormatPr defaultColWidth="8.7109375" defaultRowHeight="15.75" x14ac:dyDescent="0.25"/>
  <cols>
    <col min="1" max="1" width="10.7109375" style="4" customWidth="1"/>
    <col min="2" max="2" width="66.28515625" style="4" customWidth="1"/>
    <col min="3" max="3" width="66.7109375" style="4" customWidth="1"/>
    <col min="4" max="4" width="21.7109375" style="4" customWidth="1"/>
    <col min="5" max="5" width="21.140625" style="4" customWidth="1"/>
    <col min="6" max="6" width="23" style="4" customWidth="1"/>
    <col min="7" max="7" width="16.7109375" style="4" customWidth="1"/>
    <col min="8" max="8" width="17.42578125" style="4" customWidth="1"/>
    <col min="9" max="9" width="8.7109375" style="4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2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9"/>
      <c r="B11" s="39"/>
      <c r="C11" s="32" t="s">
        <v>5</v>
      </c>
      <c r="E11" s="39"/>
      <c r="F11" s="39"/>
      <c r="G11" s="39"/>
      <c r="H11" s="39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3" t="s">
        <v>144</v>
      </c>
      <c r="B13" s="83"/>
      <c r="C13" s="83"/>
      <c r="D13" s="83"/>
      <c r="E13" s="83"/>
      <c r="F13" s="83"/>
      <c r="G13" s="83"/>
      <c r="H13" s="83"/>
    </row>
    <row r="14" spans="1:8" x14ac:dyDescent="0.25">
      <c r="A14" s="20"/>
      <c r="B14" s="20"/>
      <c r="C14" s="2" t="s">
        <v>1</v>
      </c>
      <c r="E14" s="20"/>
      <c r="F14" s="20"/>
      <c r="G14" s="20"/>
      <c r="H14" s="20"/>
    </row>
    <row r="15" spans="1:8" x14ac:dyDescent="0.25">
      <c r="A15" s="1"/>
      <c r="B15" s="1"/>
      <c r="C15" s="1"/>
      <c r="D15" s="1"/>
      <c r="E15" s="23"/>
      <c r="F15" s="1"/>
      <c r="G15" s="1"/>
      <c r="H15" s="1"/>
    </row>
    <row r="16" spans="1:8" x14ac:dyDescent="0.25">
      <c r="A16" s="1" t="s">
        <v>6</v>
      </c>
      <c r="B16" s="1"/>
      <c r="C16" s="1"/>
      <c r="D16" s="1"/>
      <c r="E16" s="1"/>
      <c r="F16" s="1"/>
      <c r="G16" s="1"/>
      <c r="H16" s="3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84" t="s">
        <v>2</v>
      </c>
      <c r="B18" s="84" t="s">
        <v>7</v>
      </c>
      <c r="C18" s="84" t="s">
        <v>8</v>
      </c>
      <c r="D18" s="85" t="s">
        <v>9</v>
      </c>
      <c r="E18" s="86"/>
      <c r="F18" s="86"/>
      <c r="G18" s="86"/>
      <c r="H18" s="87"/>
    </row>
    <row r="19" spans="1:8" ht="85.15" customHeight="1" x14ac:dyDescent="0.25">
      <c r="A19" s="84"/>
      <c r="B19" s="84"/>
      <c r="C19" s="84"/>
      <c r="D19" s="12" t="s">
        <v>10</v>
      </c>
      <c r="E19" s="12" t="s">
        <v>11</v>
      </c>
      <c r="F19" s="12" t="s">
        <v>12</v>
      </c>
      <c r="G19" s="12" t="s">
        <v>13</v>
      </c>
      <c r="H19" s="12" t="s">
        <v>14</v>
      </c>
    </row>
    <row r="20" spans="1:8" x14ac:dyDescent="0.25">
      <c r="A20" s="12">
        <v>1</v>
      </c>
      <c r="B20" s="12">
        <v>2</v>
      </c>
      <c r="C20" s="11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</row>
    <row r="21" spans="1:8" ht="16.899999999999999" customHeight="1" x14ac:dyDescent="0.25">
      <c r="A21" s="10"/>
      <c r="B21" s="18"/>
      <c r="C21" s="8" t="s">
        <v>15</v>
      </c>
      <c r="D21" s="17"/>
      <c r="E21" s="17"/>
      <c r="F21" s="17"/>
      <c r="G21" s="17"/>
      <c r="H21" s="17"/>
    </row>
    <row r="22" spans="1:8" x14ac:dyDescent="0.25">
      <c r="A22" s="10"/>
      <c r="B22" s="12"/>
      <c r="C22" s="31"/>
      <c r="D22" s="34"/>
      <c r="E22" s="34"/>
      <c r="F22" s="34"/>
      <c r="G22" s="17"/>
      <c r="H22" s="17">
        <f>SUM(D22:G22)</f>
        <v>0</v>
      </c>
    </row>
    <row r="23" spans="1:8" ht="16.899999999999999" customHeight="1" x14ac:dyDescent="0.25">
      <c r="A23" s="12"/>
      <c r="B23" s="18"/>
      <c r="C23" s="8" t="s">
        <v>16</v>
      </c>
      <c r="D23" s="17">
        <f>SUM(D22:D22)</f>
        <v>0</v>
      </c>
      <c r="E23" s="17">
        <f>SUM(E22:E22)</f>
        <v>0</v>
      </c>
      <c r="F23" s="17">
        <f>SUM(F22:F22)</f>
        <v>0</v>
      </c>
      <c r="G23" s="17">
        <f>SUM(G22:G22)</f>
        <v>0</v>
      </c>
      <c r="H23" s="17">
        <f>SUM(D23:G23)</f>
        <v>0</v>
      </c>
    </row>
    <row r="24" spans="1:8" ht="16.899999999999999" customHeight="1" x14ac:dyDescent="0.25">
      <c r="A24" s="12"/>
      <c r="B24" s="18"/>
      <c r="C24" s="7" t="s">
        <v>17</v>
      </c>
      <c r="D24" s="17"/>
      <c r="E24" s="17"/>
      <c r="F24" s="17"/>
      <c r="G24" s="17"/>
      <c r="H24" s="17"/>
    </row>
    <row r="25" spans="1:8" s="20" customFormat="1" ht="31.5" x14ac:dyDescent="0.25">
      <c r="A25" s="12">
        <v>1</v>
      </c>
      <c r="B25" s="12" t="s">
        <v>18</v>
      </c>
      <c r="C25" s="31" t="s">
        <v>19</v>
      </c>
      <c r="D25" s="17">
        <v>208976.25</v>
      </c>
      <c r="E25" s="17">
        <v>18243.259999999998</v>
      </c>
      <c r="F25" s="17">
        <v>0</v>
      </c>
      <c r="G25" s="17">
        <v>0</v>
      </c>
      <c r="H25" s="17">
        <v>227219.51</v>
      </c>
    </row>
    <row r="26" spans="1:8" x14ac:dyDescent="0.25">
      <c r="A26" s="12">
        <v>2</v>
      </c>
      <c r="B26" s="12" t="s">
        <v>20</v>
      </c>
      <c r="C26" s="31" t="s">
        <v>21</v>
      </c>
      <c r="D26" s="17">
        <v>21.848749999999999</v>
      </c>
      <c r="E26" s="17">
        <v>170744.86</v>
      </c>
      <c r="F26" s="17">
        <v>0</v>
      </c>
      <c r="G26" s="17">
        <v>0</v>
      </c>
      <c r="H26" s="17">
        <v>170766.70874999999</v>
      </c>
    </row>
    <row r="27" spans="1:8" ht="16.899999999999999" customHeight="1" x14ac:dyDescent="0.25">
      <c r="A27" s="12"/>
      <c r="B27" s="18"/>
      <c r="C27" s="18" t="s">
        <v>22</v>
      </c>
      <c r="D27" s="17">
        <v>208998.09875</v>
      </c>
      <c r="E27" s="17">
        <v>188988.12</v>
      </c>
      <c r="F27" s="17">
        <v>0</v>
      </c>
      <c r="G27" s="17">
        <v>0</v>
      </c>
      <c r="H27" s="17">
        <v>397986.21875</v>
      </c>
    </row>
    <row r="28" spans="1:8" ht="16.899999999999999" customHeight="1" x14ac:dyDescent="0.25">
      <c r="A28" s="12"/>
      <c r="B28" s="18"/>
      <c r="C28" s="7" t="s">
        <v>23</v>
      </c>
      <c r="D28" s="17"/>
      <c r="E28" s="17"/>
      <c r="F28" s="17"/>
      <c r="G28" s="17"/>
      <c r="H28" s="17"/>
    </row>
    <row r="29" spans="1:8" s="20" customFormat="1" x14ac:dyDescent="0.25">
      <c r="A29" s="19"/>
      <c r="B29" s="19"/>
      <c r="C29" s="21"/>
      <c r="D29" s="17"/>
      <c r="E29" s="17"/>
      <c r="F29" s="17"/>
      <c r="G29" s="17"/>
      <c r="H29" s="17">
        <f>SUM(D29:G29)</f>
        <v>0</v>
      </c>
    </row>
    <row r="30" spans="1:8" ht="16.899999999999999" customHeight="1" x14ac:dyDescent="0.25">
      <c r="A30" s="12"/>
      <c r="B30" s="18"/>
      <c r="C30" s="18" t="s">
        <v>24</v>
      </c>
      <c r="D30" s="17">
        <f>SUM(D29:D29)</f>
        <v>0</v>
      </c>
      <c r="E30" s="17">
        <f>SUM(E29:E29)</f>
        <v>0</v>
      </c>
      <c r="F30" s="17">
        <f>SUM(F29:F29)</f>
        <v>0</v>
      </c>
      <c r="G30" s="17">
        <f>SUM(G29:G29)</f>
        <v>0</v>
      </c>
      <c r="H30" s="17">
        <f>SUM(D30:G30)</f>
        <v>0</v>
      </c>
    </row>
    <row r="31" spans="1:8" ht="16.899999999999999" customHeight="1" x14ac:dyDescent="0.25">
      <c r="A31" s="10"/>
      <c r="B31" s="18"/>
      <c r="C31" s="8" t="s">
        <v>25</v>
      </c>
      <c r="D31" s="17"/>
      <c r="E31" s="17"/>
      <c r="F31" s="17"/>
      <c r="G31" s="17"/>
      <c r="H31" s="17"/>
    </row>
    <row r="32" spans="1:8" x14ac:dyDescent="0.25">
      <c r="A32" s="10"/>
      <c r="B32" s="12"/>
      <c r="C32" s="9"/>
      <c r="D32" s="17"/>
      <c r="E32" s="17"/>
      <c r="F32" s="17"/>
      <c r="G32" s="17"/>
      <c r="H32" s="17">
        <f>SUM(D32:G32)</f>
        <v>0</v>
      </c>
    </row>
    <row r="33" spans="1:8" ht="16.899999999999999" customHeight="1" x14ac:dyDescent="0.25">
      <c r="A33" s="12"/>
      <c r="B33" s="18"/>
      <c r="C33" s="8" t="s">
        <v>26</v>
      </c>
      <c r="D33" s="17">
        <f>SUM(D32:D32)</f>
        <v>0</v>
      </c>
      <c r="E33" s="17">
        <f>SUM(E32:E32)</f>
        <v>0</v>
      </c>
      <c r="F33" s="17">
        <f>SUM(F32:F32)</f>
        <v>0</v>
      </c>
      <c r="G33" s="17">
        <f>SUM(G32:G32)</f>
        <v>0</v>
      </c>
      <c r="H33" s="17">
        <f>SUM(D33:G33)</f>
        <v>0</v>
      </c>
    </row>
    <row r="34" spans="1:8" ht="16.899999999999999" customHeight="1" x14ac:dyDescent="0.25">
      <c r="A34" s="12"/>
      <c r="B34" s="18"/>
      <c r="C34" s="7" t="s">
        <v>27</v>
      </c>
      <c r="D34" s="17"/>
      <c r="E34" s="17"/>
      <c r="F34" s="17"/>
      <c r="G34" s="17"/>
      <c r="H34" s="17"/>
    </row>
    <row r="35" spans="1:8" s="20" customFormat="1" x14ac:dyDescent="0.25">
      <c r="A35" s="19"/>
      <c r="B35" s="19"/>
      <c r="C35" s="21"/>
      <c r="D35" s="17"/>
      <c r="E35" s="17"/>
      <c r="F35" s="17"/>
      <c r="G35" s="17"/>
      <c r="H35" s="17">
        <f>SUM(D35:G35)</f>
        <v>0</v>
      </c>
    </row>
    <row r="36" spans="1:8" ht="16.899999999999999" customHeight="1" x14ac:dyDescent="0.25">
      <c r="A36" s="12"/>
      <c r="B36" s="18"/>
      <c r="C36" s="18" t="s">
        <v>28</v>
      </c>
      <c r="D36" s="17">
        <f>SUM(D35:D35)</f>
        <v>0</v>
      </c>
      <c r="E36" s="17">
        <f>SUM(E35:E35)</f>
        <v>0</v>
      </c>
      <c r="F36" s="17">
        <f>SUM(F35:F35)</f>
        <v>0</v>
      </c>
      <c r="G36" s="17">
        <f>SUM(G35:G35)</f>
        <v>0</v>
      </c>
      <c r="H36" s="17">
        <f>SUM(D36:G36)</f>
        <v>0</v>
      </c>
    </row>
    <row r="37" spans="1:8" ht="34.15" customHeight="1" x14ac:dyDescent="0.25">
      <c r="A37" s="12"/>
      <c r="B37" s="18"/>
      <c r="C37" s="7" t="s">
        <v>29</v>
      </c>
      <c r="D37" s="17"/>
      <c r="E37" s="17"/>
      <c r="F37" s="17"/>
      <c r="G37" s="17"/>
      <c r="H37" s="17"/>
    </row>
    <row r="38" spans="1:8" s="20" customFormat="1" x14ac:dyDescent="0.25">
      <c r="A38" s="19"/>
      <c r="B38" s="19"/>
      <c r="C38" s="21"/>
      <c r="D38" s="17"/>
      <c r="E38" s="17"/>
      <c r="F38" s="17"/>
      <c r="G38" s="17"/>
      <c r="H38" s="17">
        <f>SUM(D38:G38)</f>
        <v>0</v>
      </c>
    </row>
    <row r="39" spans="1:8" ht="16.899999999999999" customHeight="1" x14ac:dyDescent="0.25">
      <c r="A39" s="12"/>
      <c r="B39" s="18"/>
      <c r="C39" s="18" t="s">
        <v>30</v>
      </c>
      <c r="D39" s="17">
        <f>SUM(D38:D38)</f>
        <v>0</v>
      </c>
      <c r="E39" s="17">
        <f>SUM(E38:E38)</f>
        <v>0</v>
      </c>
      <c r="F39" s="17">
        <f>SUM(F38:F38)</f>
        <v>0</v>
      </c>
      <c r="G39" s="17">
        <f>SUM(G38:G38)</f>
        <v>0</v>
      </c>
      <c r="H39" s="17">
        <f>SUM(D39:G39)</f>
        <v>0</v>
      </c>
    </row>
    <row r="40" spans="1:8" ht="16.899999999999999" customHeight="1" x14ac:dyDescent="0.25">
      <c r="A40" s="12"/>
      <c r="B40" s="18"/>
      <c r="C40" s="7" t="s">
        <v>31</v>
      </c>
      <c r="D40" s="17"/>
      <c r="E40" s="17"/>
      <c r="F40" s="17"/>
      <c r="G40" s="17"/>
      <c r="H40" s="17"/>
    </row>
    <row r="41" spans="1:8" s="20" customFormat="1" x14ac:dyDescent="0.25">
      <c r="A41" s="19"/>
      <c r="B41" s="19"/>
      <c r="C41" s="21"/>
      <c r="D41" s="17"/>
      <c r="E41" s="17"/>
      <c r="F41" s="17"/>
      <c r="G41" s="17"/>
      <c r="H41" s="17">
        <f>SUM(D41:G41)</f>
        <v>0</v>
      </c>
    </row>
    <row r="42" spans="1:8" ht="16.899999999999999" customHeight="1" x14ac:dyDescent="0.25">
      <c r="A42" s="12"/>
      <c r="B42" s="18"/>
      <c r="C42" s="18" t="s">
        <v>32</v>
      </c>
      <c r="D42" s="17">
        <f>SUM(D41:D41)</f>
        <v>0</v>
      </c>
      <c r="E42" s="17">
        <f>SUM(E41:E41)</f>
        <v>0</v>
      </c>
      <c r="F42" s="17">
        <f>SUM(F41:F41)</f>
        <v>0</v>
      </c>
      <c r="G42" s="17">
        <f>SUM(G41:G41)</f>
        <v>0</v>
      </c>
      <c r="H42" s="17">
        <f>SUM(D42:G42)</f>
        <v>0</v>
      </c>
    </row>
    <row r="43" spans="1:8" ht="16.899999999999999" customHeight="1" x14ac:dyDescent="0.25">
      <c r="A43" s="12"/>
      <c r="B43" s="18"/>
      <c r="C43" s="18" t="s">
        <v>33</v>
      </c>
      <c r="D43" s="17">
        <v>208998.09875</v>
      </c>
      <c r="E43" s="17">
        <v>188988.12</v>
      </c>
      <c r="F43" s="17">
        <v>0</v>
      </c>
      <c r="G43" s="17">
        <v>0</v>
      </c>
      <c r="H43" s="17">
        <v>397986.21875</v>
      </c>
    </row>
    <row r="44" spans="1:8" ht="16.899999999999999" customHeight="1" x14ac:dyDescent="0.25">
      <c r="A44" s="12"/>
      <c r="B44" s="18"/>
      <c r="C44" s="7" t="s">
        <v>34</v>
      </c>
      <c r="D44" s="17"/>
      <c r="E44" s="17"/>
      <c r="F44" s="17"/>
      <c r="G44" s="17"/>
      <c r="H44" s="17"/>
    </row>
    <row r="45" spans="1:8" ht="31.5" x14ac:dyDescent="0.25">
      <c r="A45" s="12">
        <v>3</v>
      </c>
      <c r="B45" s="12" t="s">
        <v>35</v>
      </c>
      <c r="C45" s="31" t="s">
        <v>36</v>
      </c>
      <c r="D45" s="17">
        <v>5224.40625</v>
      </c>
      <c r="E45" s="17">
        <v>456.08150000000001</v>
      </c>
      <c r="F45" s="17">
        <v>0</v>
      </c>
      <c r="G45" s="17">
        <v>0</v>
      </c>
      <c r="H45" s="17">
        <v>5680.4877500000002</v>
      </c>
    </row>
    <row r="46" spans="1:8" ht="31.5" x14ac:dyDescent="0.25">
      <c r="A46" s="12">
        <v>4</v>
      </c>
      <c r="B46" s="12" t="s">
        <v>35</v>
      </c>
      <c r="C46" s="31" t="s">
        <v>37</v>
      </c>
      <c r="D46" s="17">
        <v>0.436975</v>
      </c>
      <c r="E46" s="17">
        <v>3414.8971999999999</v>
      </c>
      <c r="F46" s="17">
        <v>0</v>
      </c>
      <c r="G46" s="17">
        <v>0</v>
      </c>
      <c r="H46" s="17">
        <v>3415.334175</v>
      </c>
    </row>
    <row r="47" spans="1:8" ht="16.899999999999999" customHeight="1" x14ac:dyDescent="0.25">
      <c r="A47" s="12"/>
      <c r="B47" s="18"/>
      <c r="C47" s="18" t="s">
        <v>38</v>
      </c>
      <c r="D47" s="17">
        <v>5224.8432249999996</v>
      </c>
      <c r="E47" s="17">
        <v>3870.9787000000001</v>
      </c>
      <c r="F47" s="17">
        <v>0</v>
      </c>
      <c r="G47" s="17">
        <v>0</v>
      </c>
      <c r="H47" s="17">
        <v>9095.8219250000002</v>
      </c>
    </row>
    <row r="48" spans="1:8" ht="16.899999999999999" customHeight="1" x14ac:dyDescent="0.25">
      <c r="A48" s="12"/>
      <c r="B48" s="18"/>
      <c r="C48" s="18" t="s">
        <v>39</v>
      </c>
      <c r="D48" s="17">
        <v>214222.94197499999</v>
      </c>
      <c r="E48" s="17">
        <v>192859.0987</v>
      </c>
      <c r="F48" s="17">
        <v>0</v>
      </c>
      <c r="G48" s="17">
        <v>0</v>
      </c>
      <c r="H48" s="17">
        <v>407082.040675</v>
      </c>
    </row>
    <row r="49" spans="1:8" ht="16.899999999999999" customHeight="1" x14ac:dyDescent="0.25">
      <c r="A49" s="12"/>
      <c r="B49" s="18"/>
      <c r="C49" s="18" t="s">
        <v>40</v>
      </c>
      <c r="D49" s="17"/>
      <c r="E49" s="17"/>
      <c r="F49" s="17"/>
      <c r="G49" s="17"/>
      <c r="H49" s="17"/>
    </row>
    <row r="50" spans="1:8" ht="31.5" x14ac:dyDescent="0.25">
      <c r="A50" s="12">
        <v>5</v>
      </c>
      <c r="B50" s="12" t="s">
        <v>41</v>
      </c>
      <c r="C50" s="5" t="s">
        <v>42</v>
      </c>
      <c r="D50" s="17">
        <v>5590.6371281250003</v>
      </c>
      <c r="E50" s="17">
        <v>488.05281315000002</v>
      </c>
      <c r="F50" s="17">
        <v>0</v>
      </c>
      <c r="G50" s="17">
        <v>0</v>
      </c>
      <c r="H50" s="17">
        <v>6078.6899412749999</v>
      </c>
    </row>
    <row r="51" spans="1:8" x14ac:dyDescent="0.25">
      <c r="A51" s="12">
        <v>6</v>
      </c>
      <c r="B51" s="12" t="s">
        <v>43</v>
      </c>
      <c r="C51" s="5" t="s">
        <v>44</v>
      </c>
      <c r="D51" s="17">
        <v>0</v>
      </c>
      <c r="E51" s="17">
        <v>0</v>
      </c>
      <c r="F51" s="17">
        <v>0</v>
      </c>
      <c r="G51" s="17">
        <v>9781.9974999999995</v>
      </c>
      <c r="H51" s="17">
        <v>9781.9974999999995</v>
      </c>
    </row>
    <row r="52" spans="1:8" ht="31.5" x14ac:dyDescent="0.25">
      <c r="A52" s="12">
        <v>7</v>
      </c>
      <c r="B52" s="12" t="s">
        <v>41</v>
      </c>
      <c r="C52" s="5" t="s">
        <v>45</v>
      </c>
      <c r="D52" s="17">
        <v>0.58165742249999997</v>
      </c>
      <c r="E52" s="17">
        <v>4545.5696629200002</v>
      </c>
      <c r="F52" s="17">
        <v>0</v>
      </c>
      <c r="G52" s="17">
        <v>0</v>
      </c>
      <c r="H52" s="17">
        <v>4546.1513203425002</v>
      </c>
    </row>
    <row r="53" spans="1:8" ht="16.899999999999999" customHeight="1" x14ac:dyDescent="0.25">
      <c r="A53" s="12"/>
      <c r="B53" s="18"/>
      <c r="C53" s="18" t="s">
        <v>46</v>
      </c>
      <c r="D53" s="17">
        <v>5591.2187855475004</v>
      </c>
      <c r="E53" s="17">
        <v>5033.6224760699997</v>
      </c>
      <c r="F53" s="17">
        <v>0</v>
      </c>
      <c r="G53" s="17">
        <v>9781.9974999999995</v>
      </c>
      <c r="H53" s="17">
        <v>20406.838761617</v>
      </c>
    </row>
    <row r="54" spans="1:8" ht="16.899999999999999" customHeight="1" x14ac:dyDescent="0.25">
      <c r="A54" s="12"/>
      <c r="B54" s="18"/>
      <c r="C54" s="18" t="s">
        <v>47</v>
      </c>
      <c r="D54" s="17">
        <v>219814.16076055</v>
      </c>
      <c r="E54" s="17">
        <v>197892.72117606999</v>
      </c>
      <c r="F54" s="17">
        <v>0</v>
      </c>
      <c r="G54" s="17">
        <v>9781.9974999999995</v>
      </c>
      <c r="H54" s="17">
        <v>427488.87943661999</v>
      </c>
    </row>
    <row r="55" spans="1:8" ht="16.899999999999999" customHeight="1" x14ac:dyDescent="0.25">
      <c r="A55" s="12"/>
      <c r="B55" s="18"/>
      <c r="C55" s="18" t="s">
        <v>48</v>
      </c>
      <c r="D55" s="17"/>
      <c r="E55" s="17"/>
      <c r="F55" s="17"/>
      <c r="G55" s="17"/>
      <c r="H55" s="17"/>
    </row>
    <row r="56" spans="1:8" x14ac:dyDescent="0.25">
      <c r="A56" s="12"/>
      <c r="B56" s="12"/>
      <c r="C56" s="5"/>
      <c r="D56" s="17"/>
      <c r="E56" s="17"/>
      <c r="F56" s="17"/>
      <c r="G56" s="17"/>
      <c r="H56" s="17">
        <f>SUM(D56:G56)</f>
        <v>0</v>
      </c>
    </row>
    <row r="57" spans="1:8" ht="16.899999999999999" customHeight="1" x14ac:dyDescent="0.25">
      <c r="A57" s="12"/>
      <c r="B57" s="18"/>
      <c r="C57" s="18" t="s">
        <v>49</v>
      </c>
      <c r="D57" s="17">
        <f>SUM(D56:D56)</f>
        <v>0</v>
      </c>
      <c r="E57" s="17">
        <f>SUM(E56:E56)</f>
        <v>0</v>
      </c>
      <c r="F57" s="17">
        <f>SUM(F56:F56)</f>
        <v>0</v>
      </c>
      <c r="G57" s="17">
        <f>SUM(G56:G56)</f>
        <v>0</v>
      </c>
      <c r="H57" s="17">
        <f>SUM(D57:G57)</f>
        <v>0</v>
      </c>
    </row>
    <row r="58" spans="1:8" ht="16.899999999999999" customHeight="1" x14ac:dyDescent="0.25">
      <c r="A58" s="12"/>
      <c r="B58" s="18"/>
      <c r="C58" s="18" t="s">
        <v>50</v>
      </c>
      <c r="D58" s="17">
        <v>219814.16076055</v>
      </c>
      <c r="E58" s="17">
        <v>197892.72117606999</v>
      </c>
      <c r="F58" s="17">
        <v>0</v>
      </c>
      <c r="G58" s="17">
        <v>9781.9974999999995</v>
      </c>
      <c r="H58" s="17">
        <v>427488.87943661999</v>
      </c>
    </row>
    <row r="59" spans="1:8" ht="153" customHeight="1" x14ac:dyDescent="0.25">
      <c r="A59" s="12"/>
      <c r="B59" s="18"/>
      <c r="C59" s="18" t="s">
        <v>51</v>
      </c>
      <c r="D59" s="17"/>
      <c r="E59" s="17"/>
      <c r="F59" s="17"/>
      <c r="G59" s="17"/>
      <c r="H59" s="17"/>
    </row>
    <row r="60" spans="1:8" x14ac:dyDescent="0.25">
      <c r="A60" s="12">
        <v>8</v>
      </c>
      <c r="B60" s="12" t="s">
        <v>52</v>
      </c>
      <c r="C60" s="5" t="s">
        <v>53</v>
      </c>
      <c r="D60" s="17">
        <v>0</v>
      </c>
      <c r="E60" s="17">
        <v>0</v>
      </c>
      <c r="F60" s="17">
        <v>0</v>
      </c>
      <c r="G60" s="17">
        <v>26089.035</v>
      </c>
      <c r="H60" s="17">
        <v>26089.035</v>
      </c>
    </row>
    <row r="61" spans="1:8" x14ac:dyDescent="0.25">
      <c r="A61" s="12">
        <v>9</v>
      </c>
      <c r="B61" s="12" t="s">
        <v>66</v>
      </c>
      <c r="C61" s="5" t="s">
        <v>53</v>
      </c>
      <c r="D61" s="17">
        <v>0</v>
      </c>
      <c r="E61" s="17">
        <v>0</v>
      </c>
      <c r="F61" s="17">
        <v>0</v>
      </c>
      <c r="G61" s="17">
        <v>3517.6487499999998</v>
      </c>
      <c r="H61" s="17">
        <v>3517.6487499999998</v>
      </c>
    </row>
    <row r="62" spans="1:8" ht="16.899999999999999" customHeight="1" x14ac:dyDescent="0.25">
      <c r="A62" s="12"/>
      <c r="B62" s="18"/>
      <c r="C62" s="18" t="s">
        <v>65</v>
      </c>
      <c r="D62" s="17">
        <v>0</v>
      </c>
      <c r="E62" s="17">
        <v>0</v>
      </c>
      <c r="F62" s="17">
        <v>0</v>
      </c>
      <c r="G62" s="17">
        <v>29606.68375</v>
      </c>
      <c r="H62" s="17">
        <v>29606.68375</v>
      </c>
    </row>
    <row r="63" spans="1:8" ht="16.899999999999999" customHeight="1" x14ac:dyDescent="0.25">
      <c r="A63" s="12"/>
      <c r="B63" s="18"/>
      <c r="C63" s="18" t="s">
        <v>64</v>
      </c>
      <c r="D63" s="17">
        <v>219814.16076055</v>
      </c>
      <c r="E63" s="17">
        <v>197892.72117606999</v>
      </c>
      <c r="F63" s="17">
        <v>0</v>
      </c>
      <c r="G63" s="17">
        <v>39388.681250000001</v>
      </c>
      <c r="H63" s="17">
        <v>457095.56318662001</v>
      </c>
    </row>
    <row r="64" spans="1:8" ht="16.899999999999999" customHeight="1" x14ac:dyDescent="0.25">
      <c r="A64" s="12"/>
      <c r="B64" s="18"/>
      <c r="C64" s="18" t="s">
        <v>63</v>
      </c>
      <c r="D64" s="17"/>
      <c r="E64" s="17"/>
      <c r="F64" s="17"/>
      <c r="G64" s="17"/>
      <c r="H64" s="17"/>
    </row>
    <row r="65" spans="1:8" ht="34.15" customHeight="1" x14ac:dyDescent="0.25">
      <c r="A65" s="12">
        <v>10</v>
      </c>
      <c r="B65" s="12" t="s">
        <v>62</v>
      </c>
      <c r="C65" s="5" t="s">
        <v>61</v>
      </c>
      <c r="D65" s="17">
        <f>D63 * 3%</f>
        <v>6594.4248228164997</v>
      </c>
      <c r="E65" s="17">
        <f>E63 * 3%</f>
        <v>5936.7816352820992</v>
      </c>
      <c r="F65" s="17">
        <f>F63 * 3%</f>
        <v>0</v>
      </c>
      <c r="G65" s="17">
        <f>G63 * 3%</f>
        <v>1181.6604374999999</v>
      </c>
      <c r="H65" s="17">
        <f>SUM(D65:G65)</f>
        <v>13712.8668955986</v>
      </c>
    </row>
    <row r="66" spans="1:8" ht="16.899999999999999" customHeight="1" x14ac:dyDescent="0.25">
      <c r="A66" s="12"/>
      <c r="B66" s="18"/>
      <c r="C66" s="18" t="s">
        <v>60</v>
      </c>
      <c r="D66" s="17">
        <f>D65</f>
        <v>6594.4248228164997</v>
      </c>
      <c r="E66" s="17">
        <f>E65</f>
        <v>5936.7816352820992</v>
      </c>
      <c r="F66" s="17">
        <f>F65</f>
        <v>0</v>
      </c>
      <c r="G66" s="17">
        <f>G65</f>
        <v>1181.6604374999999</v>
      </c>
      <c r="H66" s="17">
        <f>SUM(D66:G66)</f>
        <v>13712.8668955986</v>
      </c>
    </row>
    <row r="67" spans="1:8" ht="16.899999999999999" customHeight="1" x14ac:dyDescent="0.25">
      <c r="A67" s="12"/>
      <c r="B67" s="18"/>
      <c r="C67" s="18" t="s">
        <v>59</v>
      </c>
      <c r="D67" s="17">
        <f>D66 + D63</f>
        <v>226408.58558336651</v>
      </c>
      <c r="E67" s="17">
        <f>E66 + E63</f>
        <v>203829.50281135208</v>
      </c>
      <c r="F67" s="17">
        <f>F66 + F63</f>
        <v>0</v>
      </c>
      <c r="G67" s="17">
        <f>G66 + G63</f>
        <v>40570.341687500004</v>
      </c>
      <c r="H67" s="17">
        <f>SUM(D67:G67)</f>
        <v>470808.43008221861</v>
      </c>
    </row>
    <row r="68" spans="1:8" ht="16.899999999999999" customHeight="1" x14ac:dyDescent="0.25">
      <c r="A68" s="12"/>
      <c r="B68" s="18"/>
      <c r="C68" s="18" t="s">
        <v>58</v>
      </c>
      <c r="D68" s="17"/>
      <c r="E68" s="17"/>
      <c r="F68" s="17"/>
      <c r="G68" s="17"/>
      <c r="H68" s="17"/>
    </row>
    <row r="69" spans="1:8" ht="16.899999999999999" customHeight="1" x14ac:dyDescent="0.25">
      <c r="A69" s="12">
        <v>11</v>
      </c>
      <c r="B69" s="12" t="s">
        <v>57</v>
      </c>
      <c r="C69" s="5" t="s">
        <v>56</v>
      </c>
      <c r="D69" s="17">
        <f>D67 * 20%</f>
        <v>45281.717116673302</v>
      </c>
      <c r="E69" s="17">
        <f>E67 * 20%</f>
        <v>40765.900562270421</v>
      </c>
      <c r="F69" s="17">
        <f>F67 * 20%</f>
        <v>0</v>
      </c>
      <c r="G69" s="17">
        <f>G67 * 20%</f>
        <v>8114.0683375000008</v>
      </c>
      <c r="H69" s="17">
        <f>SUM(D69:G69)</f>
        <v>94161.686016443738</v>
      </c>
    </row>
    <row r="70" spans="1:8" ht="16.899999999999999" customHeight="1" x14ac:dyDescent="0.25">
      <c r="A70" s="12"/>
      <c r="B70" s="18"/>
      <c r="C70" s="18" t="s">
        <v>55</v>
      </c>
      <c r="D70" s="17">
        <f>D69</f>
        <v>45281.717116673302</v>
      </c>
      <c r="E70" s="17">
        <f>E69</f>
        <v>40765.900562270421</v>
      </c>
      <c r="F70" s="17">
        <f>F69</f>
        <v>0</v>
      </c>
      <c r="G70" s="17">
        <f>G69</f>
        <v>8114.0683375000008</v>
      </c>
      <c r="H70" s="17">
        <f>SUM(D70:G70)</f>
        <v>94161.686016443738</v>
      </c>
    </row>
    <row r="71" spans="1:8" ht="16.899999999999999" customHeight="1" x14ac:dyDescent="0.25">
      <c r="A71" s="12"/>
      <c r="B71" s="18"/>
      <c r="C71" s="18" t="s">
        <v>54</v>
      </c>
      <c r="D71" s="17">
        <f>D70 + D67</f>
        <v>271690.30270003981</v>
      </c>
      <c r="E71" s="17">
        <f>E70 + E67</f>
        <v>244595.40337362251</v>
      </c>
      <c r="F71" s="17">
        <f>F70 + F67</f>
        <v>0</v>
      </c>
      <c r="G71" s="17">
        <f>G70 + G67</f>
        <v>48684.410025000005</v>
      </c>
      <c r="H71" s="17">
        <f>SUM(D71:G71)</f>
        <v>564970.11609866237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  <pageSetUpPr fitToPage="1"/>
  </sheetPr>
  <dimension ref="A1:N26"/>
  <sheetViews>
    <sheetView zoomScale="70" zoomScaleNormal="70" workbookViewId="0">
      <selection activeCell="C3" sqref="C3"/>
    </sheetView>
  </sheetViews>
  <sheetFormatPr defaultColWidth="8.7109375" defaultRowHeight="15.75" outlineLevelCol="7" x14ac:dyDescent="0.25"/>
  <cols>
    <col min="1" max="1" width="10.7109375" style="4" customWidth="1"/>
    <col min="2" max="2" width="51.42578125" style="4" customWidth="1"/>
    <col min="3" max="3" width="66.7109375" style="4" customWidth="1"/>
    <col min="4" max="4" width="30.7109375" style="4" customWidth="1"/>
    <col min="5" max="5" width="19.28515625" style="4" customWidth="1"/>
    <col min="6" max="6" width="21" style="4" customWidth="1"/>
    <col min="7" max="7" width="16.7109375" style="4" customWidth="1"/>
    <col min="8" max="8" width="20.140625" style="4" customWidth="1"/>
    <col min="9" max="9" width="15" style="4" customWidth="1" outlineLevel="7"/>
    <col min="10" max="10" width="13.140625" style="6" customWidth="1" outlineLevel="7"/>
    <col min="11" max="11" width="8.7109375" style="4"/>
    <col min="12" max="12" width="9.28515625" style="4" customWidth="1"/>
    <col min="13" max="13" width="17.28515625" style="4" customWidth="1"/>
    <col min="14" max="14" width="8.7109375" style="4"/>
  </cols>
  <sheetData>
    <row r="1" spans="1:14" x14ac:dyDescent="0.25">
      <c r="A1" s="15"/>
      <c r="B1" s="3"/>
      <c r="C1" s="3"/>
      <c r="D1" s="3"/>
      <c r="E1" s="3"/>
      <c r="F1" s="3"/>
      <c r="G1" s="3"/>
      <c r="H1" s="3" t="s">
        <v>67</v>
      </c>
    </row>
    <row r="2" spans="1:14" ht="45.75" customHeight="1" x14ac:dyDescent="0.25">
      <c r="A2" s="1"/>
      <c r="B2" s="1" t="s">
        <v>68</v>
      </c>
      <c r="C2" s="83" t="s">
        <v>144</v>
      </c>
      <c r="D2" s="83"/>
      <c r="E2" s="83"/>
      <c r="F2" s="83"/>
      <c r="G2" s="83"/>
      <c r="H2" s="8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9"/>
      <c r="B5" s="39"/>
      <c r="C5" s="39"/>
      <c r="D5" s="3" t="s">
        <v>69</v>
      </c>
      <c r="E5" s="33"/>
      <c r="F5" s="39"/>
      <c r="G5" s="39"/>
      <c r="H5" s="39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8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6</v>
      </c>
      <c r="B9" s="1"/>
      <c r="C9" s="1"/>
      <c r="D9" s="1"/>
      <c r="E9" s="1"/>
      <c r="F9" s="1"/>
      <c r="G9" s="1"/>
      <c r="H9" s="30"/>
      <c r="J9" s="4"/>
    </row>
    <row r="10" spans="1:14" ht="23.25" customHeight="1" x14ac:dyDescent="0.25">
      <c r="A10" s="84" t="s">
        <v>2</v>
      </c>
      <c r="B10" s="84" t="s">
        <v>7</v>
      </c>
      <c r="C10" s="84" t="s">
        <v>71</v>
      </c>
      <c r="D10" s="85" t="s">
        <v>9</v>
      </c>
      <c r="E10" s="86"/>
      <c r="F10" s="86"/>
      <c r="G10" s="86"/>
      <c r="H10" s="87"/>
      <c r="J10" s="4"/>
    </row>
    <row r="11" spans="1:14" ht="59.25" customHeight="1" x14ac:dyDescent="0.25">
      <c r="A11" s="84"/>
      <c r="B11" s="84"/>
      <c r="C11" s="84"/>
      <c r="D11" s="12" t="s">
        <v>10</v>
      </c>
      <c r="E11" s="12" t="s">
        <v>11</v>
      </c>
      <c r="F11" s="12" t="s">
        <v>12</v>
      </c>
      <c r="G11" s="12" t="s">
        <v>13</v>
      </c>
      <c r="H11" s="12" t="s">
        <v>14</v>
      </c>
      <c r="J11" s="4"/>
    </row>
    <row r="12" spans="1:14" x14ac:dyDescent="0.25">
      <c r="A12" s="12">
        <v>1</v>
      </c>
      <c r="B12" s="12">
        <v>2</v>
      </c>
      <c r="C12" s="11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J12" s="4"/>
    </row>
    <row r="13" spans="1:14" ht="86.25" customHeight="1" x14ac:dyDescent="0.25">
      <c r="A13" s="12">
        <v>1</v>
      </c>
      <c r="B13" s="29" t="s">
        <v>72</v>
      </c>
      <c r="C13" s="24" t="s">
        <v>73</v>
      </c>
      <c r="D13" s="16">
        <v>208976.25</v>
      </c>
      <c r="E13" s="16">
        <v>18243.259999999998</v>
      </c>
      <c r="F13" s="16">
        <v>0</v>
      </c>
      <c r="G13" s="16">
        <v>0</v>
      </c>
      <c r="H13" s="16">
        <v>227219.51</v>
      </c>
      <c r="J13" s="4"/>
    </row>
    <row r="14" spans="1:14" ht="16.899999999999999" customHeight="1" x14ac:dyDescent="0.25">
      <c r="A14" s="12"/>
      <c r="B14" s="18"/>
      <c r="C14" s="18" t="s">
        <v>74</v>
      </c>
      <c r="D14" s="16">
        <v>208976.25</v>
      </c>
      <c r="E14" s="16">
        <v>18243.259999999998</v>
      </c>
      <c r="F14" s="16">
        <v>0</v>
      </c>
      <c r="G14" s="16">
        <v>0</v>
      </c>
      <c r="H14" s="16">
        <v>227219.51</v>
      </c>
      <c r="I14" s="14"/>
    </row>
    <row r="15" spans="1:14" x14ac:dyDescent="0.25">
      <c r="L15" s="6"/>
      <c r="M15" s="6"/>
      <c r="N15" s="6"/>
    </row>
    <row r="16" spans="1:14" x14ac:dyDescent="0.25">
      <c r="L16" s="6"/>
      <c r="M16" s="6"/>
      <c r="N16" s="6"/>
    </row>
    <row r="17" spans="11:14" x14ac:dyDescent="0.25">
      <c r="L17" s="6"/>
      <c r="M17" s="6"/>
      <c r="N17" s="6"/>
    </row>
    <row r="18" spans="11:14" x14ac:dyDescent="0.25">
      <c r="L18" s="6"/>
      <c r="M18" s="6"/>
      <c r="N18" s="6"/>
    </row>
    <row r="19" spans="11:14" x14ac:dyDescent="0.25">
      <c r="K19" s="6"/>
      <c r="L19" s="6"/>
      <c r="M19" s="6"/>
      <c r="N19" s="6"/>
    </row>
    <row r="20" spans="11:14" x14ac:dyDescent="0.25">
      <c r="K20" s="6"/>
      <c r="N20" s="6"/>
    </row>
    <row r="21" spans="11:14" x14ac:dyDescent="0.25">
      <c r="K21" s="6"/>
    </row>
    <row r="22" spans="11:14" x14ac:dyDescent="0.25">
      <c r="K22" s="6"/>
    </row>
    <row r="23" spans="11:14" x14ac:dyDescent="0.25">
      <c r="K23" s="6"/>
    </row>
    <row r="24" spans="11:14" x14ac:dyDescent="0.25">
      <c r="L24" s="6"/>
    </row>
    <row r="25" spans="11:14" x14ac:dyDescent="0.25">
      <c r="L25" s="6"/>
    </row>
    <row r="26" spans="11:14" x14ac:dyDescent="0.25">
      <c r="L26" s="6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</vt:i4>
      </vt:variant>
    </vt:vector>
  </HeadingPairs>
  <TitlesOfParts>
    <vt:vector size="34" baseType="lpstr">
      <vt:lpstr>Сводка затрат</vt:lpstr>
      <vt:lpstr>2025</vt:lpstr>
      <vt:lpstr>ОСР 525-02-01</vt:lpstr>
      <vt:lpstr>ОСР 525-12-01</vt:lpstr>
      <vt:lpstr>ОСР 518-02-01</vt:lpstr>
      <vt:lpstr>ОСР 518-09-01</vt:lpstr>
      <vt:lpstr>ОСР 518-12-01</vt:lpstr>
      <vt:lpstr>2026</vt:lpstr>
      <vt:lpstr>ОСР 525-02-01 (2)</vt:lpstr>
      <vt:lpstr>ОСР 525-12-01 (2)</vt:lpstr>
      <vt:lpstr>ОСР 518-02-01 (2)</vt:lpstr>
      <vt:lpstr>ОСР 518-09-01 (2)</vt:lpstr>
      <vt:lpstr>ОСР 518-12-01 (2)</vt:lpstr>
      <vt:lpstr>2027</vt:lpstr>
      <vt:lpstr>ОСР 525-02-01 (3)</vt:lpstr>
      <vt:lpstr>ОСР 525-12-01 (3)</vt:lpstr>
      <vt:lpstr>ОСР 518-02-01 (3)</vt:lpstr>
      <vt:lpstr>ОСР 518-09-01 (3)</vt:lpstr>
      <vt:lpstr>ОСР 518-12-01 (3)</vt:lpstr>
      <vt:lpstr>2028</vt:lpstr>
      <vt:lpstr>ОСР 525-02-01 (4)</vt:lpstr>
      <vt:lpstr>ОСР 525-12-01 (4)</vt:lpstr>
      <vt:lpstr>ОСР 518-02-01 (4)</vt:lpstr>
      <vt:lpstr>ОСР 518-09-01 (4)</vt:lpstr>
      <vt:lpstr>ОСР 518-12-01 (4)</vt:lpstr>
      <vt:lpstr>2029</vt:lpstr>
      <vt:lpstr>ОСР 525-02-01 (5)</vt:lpstr>
      <vt:lpstr>ОСР 525-12-01 (5)</vt:lpstr>
      <vt:lpstr>ОСР 518-02-01 (5)</vt:lpstr>
      <vt:lpstr>ОСР 518-09-01 (5)</vt:lpstr>
      <vt:lpstr>ОСР 518-12-01 (5)</vt:lpstr>
      <vt:lpstr>Источники ЦИ</vt:lpstr>
      <vt:lpstr>Цена МАТ и ОБ по ТКП</vt:lpstr>
      <vt:lpstr>'Сводка затрат'!Область_печати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2021-08-10T06:39:51Z</dcterms:created>
  <dcterms:modified xsi:type="dcterms:W3CDTF">2025-11-19T06:47:52Z</dcterms:modified>
</cp:coreProperties>
</file>